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3" sheetId="1" r:id="rId1"/>
  </sheets>
  <definedNames>
    <definedName name="Excel_BuiltIn_Print_Area_1">'Дод3'!$A$1:$Q$77</definedName>
    <definedName name="_xlnm.Print_Area" localSheetId="0">'Дод3'!$A$1:$Q$81</definedName>
  </definedNames>
  <calcPr fullCalcOnLoad="1"/>
</workbook>
</file>

<file path=xl/sharedStrings.xml><?xml version="1.0" encoding="utf-8"?>
<sst xmlns="http://schemas.openxmlformats.org/spreadsheetml/2006/main" count="166" uniqueCount="125">
  <si>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</si>
  <si>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</t>
  </si>
  <si>
    <t>грн.</t>
  </si>
  <si>
    <t>Видатки загального фонду</t>
  </si>
  <si>
    <t>Видатки спеціального фонду</t>
  </si>
  <si>
    <t>Разом</t>
  </si>
  <si>
    <t>Всього</t>
  </si>
  <si>
    <t>з них:</t>
  </si>
  <si>
    <t>комунальні послуги та енергоносії</t>
  </si>
  <si>
    <t>оплата праці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</si>
  <si>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</si>
  <si>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</si>
  <si>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03</t>
  </si>
  <si>
    <t xml:space="preserve">Виконавчий комітет Саксаганської районної у місті ради </t>
  </si>
  <si>
    <t>010116</t>
  </si>
  <si>
    <t>Інші видатки на соціальний захист населення</t>
  </si>
  <si>
    <t>090412</t>
  </si>
  <si>
    <t>091103</t>
  </si>
  <si>
    <t>091104</t>
  </si>
  <si>
    <t>091107</t>
  </si>
  <si>
    <t xml:space="preserve">Проведення навчально-тренувальних зборів і змагань </t>
  </si>
  <si>
    <t>090802</t>
  </si>
  <si>
    <t>10</t>
  </si>
  <si>
    <t>Відділ освіти виконкому Саксаганської районної у місті  ради</t>
  </si>
  <si>
    <t>130107</t>
  </si>
  <si>
    <t>15</t>
  </si>
  <si>
    <t>Управління праці та соціального захисту населення виконкому Саксаганської районної у місті ради</t>
  </si>
  <si>
    <t>091205</t>
  </si>
  <si>
    <t>091204</t>
  </si>
  <si>
    <t>091206</t>
  </si>
  <si>
    <t xml:space="preserve">РАЗОМ ВИДАТКІВ </t>
  </si>
  <si>
    <t xml:space="preserve"> </t>
  </si>
  <si>
    <t>Найменування згідно з типовою відомчою/типовою програмною/ тимчасовою класифікацією видатків та кредитування місцевого  бюджету</t>
  </si>
  <si>
    <t>видатки споживання</t>
  </si>
  <si>
    <t>видатки розвитку</t>
  </si>
  <si>
    <t>0111</t>
  </si>
  <si>
    <t>1040</t>
  </si>
  <si>
    <t>1090</t>
  </si>
  <si>
    <t>0810</t>
  </si>
  <si>
    <t>1010</t>
  </si>
  <si>
    <t>1020</t>
  </si>
  <si>
    <t>010000</t>
  </si>
  <si>
    <t>Державне управління</t>
  </si>
  <si>
    <t>Органи місцевого самоврядування</t>
  </si>
  <si>
    <t>090000</t>
  </si>
  <si>
    <t>Соціальний захист та соціальне забезпечення</t>
  </si>
  <si>
    <t>110000</t>
  </si>
  <si>
    <t>Культура і мистецтво</t>
  </si>
  <si>
    <t>130000</t>
  </si>
  <si>
    <t>Фізична культура і спорт</t>
  </si>
  <si>
    <t xml:space="preserve">Утримання та навчально-тренувальна робота дитячо-юнацьких спортивних шкіл </t>
  </si>
  <si>
    <t>Інші програми соціального захисту дітей</t>
  </si>
  <si>
    <t>Соціальні програми і заходи державних органів у справах молоді</t>
  </si>
  <si>
    <t>Соціальні програми і заходи державних органів у справах сім'ї</t>
  </si>
  <si>
    <t>Територіальні центри  соціального обслуговування ( надання соціальних послуг)</t>
  </si>
  <si>
    <t>Виплати грошової компенсації фізичним особам, які надають соціальні послуги громадянам похилого віку, інвалідам, хворим,  які не здатні до самообслуговування і потребують сторонньої допомоги</t>
  </si>
  <si>
    <t xml:space="preserve">Центри соціальної реабілітації дітей-інвалідів; центри професійної реабілітації інвалідів </t>
  </si>
  <si>
    <t xml:space="preserve">Код  програмної класифікації видатків та кредитування місцевого бюджету            </t>
  </si>
  <si>
    <t xml:space="preserve">Код тимчасової  класифікації видатків та кредитування місцевого бюджету </t>
  </si>
  <si>
    <t>Код функціональ-ної  класифікації видатків та кредитування бюджету</t>
  </si>
  <si>
    <t>Соціальні програми і заходи державних органів з питань забезпечення рівних прав та можливостей жінок і чоловіків</t>
  </si>
  <si>
    <t>070000</t>
  </si>
  <si>
    <t>Освіта</t>
  </si>
  <si>
    <t>070303</t>
  </si>
  <si>
    <t xml:space="preserve">Дитячі будинки (в т. ч. сімейного типу, прийомні сім'ї) </t>
  </si>
  <si>
    <t>в тому числі за рахунок субвенцій з державного бюджету місцевим бюджетам на:</t>
  </si>
  <si>
    <t>090302</t>
  </si>
  <si>
    <t>Допомога у зв'язку з вагітністю і пологами</t>
  </si>
  <si>
    <t>090303</t>
  </si>
  <si>
    <t>в тому числі за рахунок  субвенції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</si>
  <si>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</si>
  <si>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</si>
  <si>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</si>
  <si>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</si>
  <si>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</si>
  <si>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</si>
  <si>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</si>
  <si>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</si>
  <si>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</si>
  <si>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</si>
  <si>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</si>
  <si>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</si>
  <si>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</si>
  <si>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сім'ям</t>
  </si>
  <si>
    <t>Допомога до досягнення дитиною трирічного віку</t>
  </si>
  <si>
    <t>090413</t>
  </si>
  <si>
    <t>Допомога на догляд за інвалідом I чи II групи внаслідок психічного розладу</t>
  </si>
  <si>
    <t>091300</t>
  </si>
  <si>
    <t>Державна соціальна допомога інвалідам з дитинства та дітям-інвалідам</t>
  </si>
  <si>
    <t xml:space="preserve">У тому числі за рахунок субвенцій з державного бюджету місцевим бюджетам </t>
  </si>
  <si>
    <t>0910</t>
  </si>
  <si>
    <t>Додаток 3</t>
  </si>
  <si>
    <t>Розподіл видатків районного у місті бюджету на 2016 рік</t>
  </si>
  <si>
    <t>090501</t>
  </si>
  <si>
    <t>1050</t>
  </si>
  <si>
    <t>110104</t>
  </si>
  <si>
    <t>Видатки на заходи, передбачені державними і місцевими програмами розвитку культури і мистецтва</t>
  </si>
  <si>
    <t>0829</t>
  </si>
  <si>
    <t>Організація та проведення громадських робіт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</si>
  <si>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</si>
  <si>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</si>
  <si>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</si>
  <si>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</si>
  <si>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</si>
  <si>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</si>
  <si>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</si>
  <si>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</si>
  <si>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</si>
  <si>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</si>
  <si>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</si>
  <si>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</si>
  <si>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</si>
  <si>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</si>
  <si>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</si>
  <si>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Продовження додатку 3</t>
  </si>
  <si>
    <t>250203</t>
  </si>
  <si>
    <t>0160</t>
  </si>
  <si>
    <t>Проведення виборів депутатів місцевих рад та сільських, селищних, міських голів</t>
  </si>
  <si>
    <t>в тому числі за рахунок субвенції з державного бюджету місцевим бюджетам на проведення виборів депутатів місцевих рад та сільських, селищних, міських голів</t>
  </si>
  <si>
    <t>з них на виготовлення органами ведення Державного реєстру виборців списків виборців та іменних запрошень для підготовки та проведення позачергових виборів Криворізького міського голови 27 березня 2016 року</t>
  </si>
  <si>
    <t>250000</t>
  </si>
  <si>
    <t>Видатки, не віднесені до основних груп</t>
  </si>
  <si>
    <t>Заступник голови районної у місті ради                                                                                                                                                                                 І. Криворотній</t>
  </si>
  <si>
    <t>до рішення районної у місті ради</t>
  </si>
  <si>
    <t>від 31 березня 2016 року № 50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</si>
</sst>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78">
    <font>
      <sz val="10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26"/>
      <color indexed="8"/>
      <name val="Arial"/>
      <family val="2"/>
    </font>
    <font>
      <b/>
      <sz val="22"/>
      <color indexed="8"/>
      <name val="Arial"/>
      <family val="2"/>
    </font>
    <font>
      <sz val="26"/>
      <color indexed="8"/>
      <name val="Arial"/>
      <family val="2"/>
    </font>
    <font>
      <sz val="36"/>
      <color indexed="8"/>
      <name val="Times New Roman"/>
      <family val="1"/>
    </font>
    <font>
      <b/>
      <i/>
      <sz val="26"/>
      <color indexed="8"/>
      <name val="Arial"/>
      <family val="2"/>
    </font>
    <font>
      <b/>
      <i/>
      <sz val="10"/>
      <color indexed="8"/>
      <name val="Arial"/>
      <family val="2"/>
    </font>
    <font>
      <b/>
      <sz val="36"/>
      <color indexed="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b/>
      <i/>
      <sz val="36"/>
      <color indexed="8"/>
      <name val="Times New Roman"/>
      <family val="1"/>
    </font>
    <font>
      <sz val="36"/>
      <color indexed="10"/>
      <name val="Times New Roman"/>
      <family val="1"/>
    </font>
    <font>
      <sz val="38"/>
      <color indexed="8"/>
      <name val="Times New Roman"/>
      <family val="1"/>
    </font>
    <font>
      <sz val="28"/>
      <name val="Arial"/>
      <family val="2"/>
    </font>
    <font>
      <b/>
      <sz val="28"/>
      <color indexed="8"/>
      <name val="Arial"/>
      <family val="2"/>
    </font>
    <font>
      <b/>
      <i/>
      <sz val="28"/>
      <color indexed="8"/>
      <name val="Arial"/>
      <family val="2"/>
    </font>
    <font>
      <i/>
      <sz val="28"/>
      <color indexed="8"/>
      <name val="Arial"/>
      <family val="2"/>
    </font>
    <font>
      <sz val="28"/>
      <color indexed="8"/>
      <name val="Arial"/>
      <family val="2"/>
    </font>
    <font>
      <b/>
      <i/>
      <sz val="28"/>
      <name val="Arial"/>
      <family val="2"/>
    </font>
    <font>
      <i/>
      <sz val="28"/>
      <name val="Arial"/>
      <family val="2"/>
    </font>
    <font>
      <b/>
      <sz val="28"/>
      <name val="Arial"/>
      <family val="2"/>
    </font>
    <font>
      <sz val="26"/>
      <color indexed="8"/>
      <name val="Times New Roman"/>
      <family val="1"/>
    </font>
    <font>
      <sz val="28"/>
      <color indexed="63"/>
      <name val="Arial"/>
      <family val="2"/>
    </font>
    <font>
      <sz val="8"/>
      <name val="Arial"/>
      <family val="2"/>
    </font>
    <font>
      <sz val="52"/>
      <name val="Times New Roman"/>
      <family val="1"/>
    </font>
    <font>
      <sz val="52"/>
      <color indexed="9"/>
      <name val="Arial Cyr"/>
      <family val="2"/>
    </font>
    <font>
      <sz val="52"/>
      <color indexed="8"/>
      <name val="Arial Cyr"/>
      <family val="2"/>
    </font>
    <font>
      <sz val="52"/>
      <name val="Arial Cyr"/>
      <family val="2"/>
    </font>
    <font>
      <sz val="26"/>
      <name val="Arial"/>
      <family val="2"/>
    </font>
    <font>
      <sz val="36"/>
      <color indexed="8"/>
      <name val="Arial"/>
      <family val="2"/>
    </font>
    <font>
      <sz val="52"/>
      <name val="Arial"/>
      <family val="2"/>
    </font>
    <font>
      <sz val="48"/>
      <name val="Rage Italic"/>
      <family val="4"/>
    </font>
    <font>
      <sz val="48"/>
      <name val="Arial"/>
      <family val="2"/>
    </font>
    <font>
      <sz val="48"/>
      <name val="Times New Roman"/>
      <family val="1"/>
    </font>
    <font>
      <sz val="30"/>
      <color indexed="8"/>
      <name val="Arial"/>
      <family val="2"/>
    </font>
    <font>
      <b/>
      <sz val="5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2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2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6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49" fontId="23" fillId="32" borderId="1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" fontId="11" fillId="32" borderId="10" xfId="0" applyNumberFormat="1" applyFont="1" applyFill="1" applyBorder="1" applyAlignment="1">
      <alignment horizontal="center"/>
    </xf>
    <xf numFmtId="4" fontId="12" fillId="32" borderId="10" xfId="0" applyNumberFormat="1" applyFont="1" applyFill="1" applyBorder="1" applyAlignment="1">
      <alignment horizontal="center"/>
    </xf>
    <xf numFmtId="4" fontId="13" fillId="32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4" fontId="14" fillId="32" borderId="10" xfId="0" applyNumberFormat="1" applyFont="1" applyFill="1" applyBorder="1" applyAlignment="1">
      <alignment horizontal="center"/>
    </xf>
    <xf numFmtId="4" fontId="8" fillId="32" borderId="0" xfId="0" applyNumberFormat="1" applyFont="1" applyFill="1" applyBorder="1" applyAlignment="1">
      <alignment horizontal="center"/>
    </xf>
    <xf numFmtId="4" fontId="12" fillId="32" borderId="0" xfId="0" applyNumberFormat="1" applyFont="1" applyFill="1" applyBorder="1" applyAlignment="1">
      <alignment horizontal="center"/>
    </xf>
    <xf numFmtId="4" fontId="15" fillId="32" borderId="1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0" fillId="0" borderId="0" xfId="0" applyFont="1" applyFill="1" applyAlignment="1">
      <alignment/>
    </xf>
    <xf numFmtId="4" fontId="13" fillId="33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wrapText="1"/>
    </xf>
    <xf numFmtId="0" fontId="16" fillId="0" borderId="0" xfId="0" applyFont="1" applyBorder="1" applyAlignment="1">
      <alignment horizontal="left"/>
    </xf>
    <xf numFmtId="49" fontId="20" fillId="0" borderId="0" xfId="0" applyNumberFormat="1" applyFont="1" applyFill="1" applyBorder="1" applyAlignment="1">
      <alignment horizontal="center" vertical="center" wrapText="1"/>
    </xf>
    <xf numFmtId="4" fontId="13" fillId="32" borderId="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/>
    </xf>
    <xf numFmtId="49" fontId="33" fillId="0" borderId="11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49" fontId="32" fillId="32" borderId="10" xfId="0" applyNumberFormat="1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left"/>
    </xf>
    <xf numFmtId="0" fontId="34" fillId="0" borderId="0" xfId="0" applyFont="1" applyFill="1" applyAlignment="1">
      <alignment/>
    </xf>
    <xf numFmtId="0" fontId="28" fillId="34" borderId="0" xfId="0" applyFont="1" applyFill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0" fontId="37" fillId="0" borderId="0" xfId="0" applyFont="1" applyFill="1" applyBorder="1" applyAlignment="1">
      <alignment horizontal="left"/>
    </xf>
    <xf numFmtId="49" fontId="20" fillId="33" borderId="10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wrapText="1"/>
    </xf>
    <xf numFmtId="0" fontId="18" fillId="0" borderId="10" xfId="0" applyFont="1" applyFill="1" applyBorder="1" applyAlignment="1">
      <alignment vertical="center" wrapText="1"/>
    </xf>
    <xf numFmtId="0" fontId="28" fillId="34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center"/>
    </xf>
    <xf numFmtId="4" fontId="11" fillId="32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5"/>
  <sheetViews>
    <sheetView tabSelected="1" view="pageBreakPreview" zoomScale="30" zoomScaleNormal="30" zoomScaleSheetLayoutView="30" zoomScalePageLayoutView="0" workbookViewId="0" topLeftCell="A1">
      <pane xSplit="4" ySplit="14" topLeftCell="E81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A1" sqref="A1"/>
    </sheetView>
  </sheetViews>
  <sheetFormatPr defaultColWidth="9.00390625" defaultRowHeight="12.75"/>
  <cols>
    <col min="1" max="1" width="37.00390625" style="1" customWidth="1"/>
    <col min="2" max="2" width="34.8515625" style="1" customWidth="1"/>
    <col min="3" max="3" width="33.421875" style="1" customWidth="1"/>
    <col min="4" max="4" width="255.28125" style="1" customWidth="1"/>
    <col min="5" max="5" width="45.57421875" style="1" customWidth="1"/>
    <col min="6" max="6" width="46.00390625" style="1" customWidth="1"/>
    <col min="7" max="7" width="42.421875" style="1" customWidth="1"/>
    <col min="8" max="8" width="39.28125" style="1" customWidth="1"/>
    <col min="9" max="9" width="27.28125" style="1" customWidth="1"/>
    <col min="10" max="10" width="38.8515625" style="1" customWidth="1"/>
    <col min="11" max="11" width="39.00390625" style="1" customWidth="1"/>
    <col min="12" max="12" width="34.00390625" style="1" customWidth="1"/>
    <col min="13" max="13" width="33.8515625" style="1" customWidth="1"/>
    <col min="14" max="14" width="39.00390625" style="1" customWidth="1"/>
    <col min="15" max="15" width="38.8515625" style="1" customWidth="1"/>
    <col min="16" max="16" width="45.00390625" style="1" customWidth="1"/>
    <col min="17" max="17" width="48.7109375" style="1" customWidth="1"/>
    <col min="18" max="18" width="9.140625" style="1" customWidth="1"/>
    <col min="19" max="19" width="11.57421875" style="1" customWidth="1"/>
    <col min="20" max="20" width="51.28125" style="1" customWidth="1"/>
    <col min="21" max="28" width="9.00390625" style="1" customWidth="1"/>
    <col min="29" max="29" width="10.00390625" style="1" customWidth="1"/>
    <col min="30" max="31" width="9.00390625" style="1" customWidth="1"/>
    <col min="32" max="32" width="10.140625" style="1" customWidth="1"/>
    <col min="33" max="33" width="9.00390625" style="1" customWidth="1"/>
    <col min="34" max="34" width="10.7109375" style="1" customWidth="1"/>
    <col min="35" max="35" width="52.140625" style="1" customWidth="1"/>
    <col min="36" max="36" width="9.00390625" style="1" customWidth="1"/>
    <col min="37" max="37" width="9.57421875" style="1" customWidth="1"/>
    <col min="38" max="38" width="10.421875" style="1" customWidth="1"/>
    <col min="39" max="43" width="9.00390625" style="1" customWidth="1"/>
    <col min="44" max="44" width="9.8515625" style="1" customWidth="1"/>
    <col min="45" max="16384" width="9.00390625" style="1" customWidth="1"/>
  </cols>
  <sheetData>
    <row r="1" spans="1:17" ht="48">
      <c r="A1" s="1" t="s">
        <v>0</v>
      </c>
      <c r="L1" s="2" t="s">
        <v>1</v>
      </c>
      <c r="O1" s="104" t="s">
        <v>91</v>
      </c>
      <c r="P1" s="104"/>
      <c r="Q1" s="104"/>
    </row>
    <row r="2" spans="15:19" ht="40.5" customHeight="1">
      <c r="O2" s="104" t="s">
        <v>123</v>
      </c>
      <c r="P2" s="104"/>
      <c r="Q2" s="104"/>
      <c r="R2" s="3"/>
      <c r="S2" s="3"/>
    </row>
    <row r="3" spans="12:17" ht="42.75" customHeight="1">
      <c r="L3" s="4"/>
      <c r="M3" s="4"/>
      <c r="N3" s="4"/>
      <c r="O3" s="104" t="s">
        <v>124</v>
      </c>
      <c r="P3" s="104"/>
      <c r="Q3" s="104"/>
    </row>
    <row r="4" spans="12:17" ht="63" customHeight="1">
      <c r="L4" s="4"/>
      <c r="M4" s="4"/>
      <c r="N4" s="4"/>
      <c r="O4" s="64"/>
      <c r="P4" s="64"/>
      <c r="Q4" s="64"/>
    </row>
    <row r="5" spans="2:17" ht="54" customHeight="1">
      <c r="B5" s="105" t="s">
        <v>92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spans="7:17" ht="59.25" customHeight="1">
      <c r="G6" s="5"/>
      <c r="H6" s="5"/>
      <c r="I6" s="5"/>
      <c r="J6" s="5"/>
      <c r="Q6" s="91" t="s">
        <v>2</v>
      </c>
    </row>
    <row r="7" spans="1:17" ht="12.75" customHeight="1">
      <c r="A7" s="93" t="s">
        <v>57</v>
      </c>
      <c r="B7" s="93" t="s">
        <v>58</v>
      </c>
      <c r="C7" s="93" t="s">
        <v>59</v>
      </c>
      <c r="D7" s="93" t="s">
        <v>32</v>
      </c>
      <c r="E7" s="93" t="s">
        <v>3</v>
      </c>
      <c r="F7" s="93"/>
      <c r="G7" s="93"/>
      <c r="H7" s="93"/>
      <c r="I7" s="93"/>
      <c r="J7" s="93" t="s">
        <v>4</v>
      </c>
      <c r="K7" s="93"/>
      <c r="L7" s="93"/>
      <c r="M7" s="93"/>
      <c r="N7" s="93"/>
      <c r="O7" s="93"/>
      <c r="P7" s="93"/>
      <c r="Q7" s="103" t="s">
        <v>5</v>
      </c>
    </row>
    <row r="8" spans="1:17" ht="29.25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103"/>
    </row>
    <row r="9" spans="1:17" ht="39" customHeight="1">
      <c r="A9" s="93"/>
      <c r="B9" s="93"/>
      <c r="C9" s="93"/>
      <c r="D9" s="93"/>
      <c r="E9" s="93" t="s">
        <v>6</v>
      </c>
      <c r="F9" s="102" t="s">
        <v>33</v>
      </c>
      <c r="G9" s="93" t="s">
        <v>7</v>
      </c>
      <c r="H9" s="93"/>
      <c r="I9" s="102" t="s">
        <v>34</v>
      </c>
      <c r="J9" s="93" t="s">
        <v>6</v>
      </c>
      <c r="K9" s="102" t="s">
        <v>33</v>
      </c>
      <c r="L9" s="93" t="s">
        <v>7</v>
      </c>
      <c r="M9" s="93"/>
      <c r="N9" s="93" t="s">
        <v>34</v>
      </c>
      <c r="O9" s="93" t="s">
        <v>7</v>
      </c>
      <c r="P9" s="93"/>
      <c r="Q9" s="103"/>
    </row>
    <row r="10" spans="1:17" ht="15.75" customHeight="1">
      <c r="A10" s="93"/>
      <c r="B10" s="93"/>
      <c r="C10" s="93"/>
      <c r="D10" s="93"/>
      <c r="E10" s="93"/>
      <c r="F10" s="102"/>
      <c r="G10" s="103" t="s">
        <v>9</v>
      </c>
      <c r="H10" s="93" t="s">
        <v>8</v>
      </c>
      <c r="I10" s="102"/>
      <c r="J10" s="93"/>
      <c r="K10" s="102"/>
      <c r="L10" s="93" t="s">
        <v>9</v>
      </c>
      <c r="M10" s="93" t="s">
        <v>8</v>
      </c>
      <c r="N10" s="93"/>
      <c r="O10" s="93" t="s">
        <v>10</v>
      </c>
      <c r="P10" s="92" t="s">
        <v>11</v>
      </c>
      <c r="Q10" s="103"/>
    </row>
    <row r="11" spans="1:17" ht="12.75" customHeight="1">
      <c r="A11" s="93"/>
      <c r="B11" s="93"/>
      <c r="C11" s="93"/>
      <c r="D11" s="93"/>
      <c r="E11" s="93"/>
      <c r="F11" s="102"/>
      <c r="G11" s="103"/>
      <c r="H11" s="93"/>
      <c r="I11" s="102"/>
      <c r="J11" s="93"/>
      <c r="K11" s="102"/>
      <c r="L11" s="93"/>
      <c r="M11" s="93"/>
      <c r="N11" s="93"/>
      <c r="O11" s="93"/>
      <c r="P11" s="93"/>
      <c r="Q11" s="103"/>
    </row>
    <row r="12" spans="1:17" ht="15.75" customHeight="1">
      <c r="A12" s="93"/>
      <c r="B12" s="93"/>
      <c r="C12" s="93"/>
      <c r="D12" s="93"/>
      <c r="E12" s="93"/>
      <c r="F12" s="102"/>
      <c r="G12" s="103"/>
      <c r="H12" s="93"/>
      <c r="I12" s="102"/>
      <c r="J12" s="93"/>
      <c r="K12" s="102"/>
      <c r="L12" s="93"/>
      <c r="M12" s="93"/>
      <c r="N12" s="93"/>
      <c r="O12" s="93"/>
      <c r="P12" s="93"/>
      <c r="Q12" s="103"/>
    </row>
    <row r="13" spans="1:17" ht="189.75" customHeight="1">
      <c r="A13" s="93"/>
      <c r="B13" s="93"/>
      <c r="C13" s="93"/>
      <c r="D13" s="93"/>
      <c r="E13" s="93"/>
      <c r="F13" s="102"/>
      <c r="G13" s="103"/>
      <c r="H13" s="93"/>
      <c r="I13" s="102"/>
      <c r="J13" s="93"/>
      <c r="K13" s="102"/>
      <c r="L13" s="93"/>
      <c r="M13" s="93"/>
      <c r="N13" s="93"/>
      <c r="O13" s="93"/>
      <c r="P13" s="93"/>
      <c r="Q13" s="103"/>
    </row>
    <row r="14" spans="1:17" ht="37.5" customHeight="1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9">
        <v>7</v>
      </c>
      <c r="H14" s="28">
        <v>8</v>
      </c>
      <c r="I14" s="28">
        <v>9</v>
      </c>
      <c r="J14" s="28">
        <v>10</v>
      </c>
      <c r="K14" s="28">
        <v>11</v>
      </c>
      <c r="L14" s="29">
        <v>12</v>
      </c>
      <c r="M14" s="28">
        <v>13</v>
      </c>
      <c r="N14" s="28">
        <v>14</v>
      </c>
      <c r="O14" s="28">
        <v>15</v>
      </c>
      <c r="P14" s="28">
        <v>16</v>
      </c>
      <c r="Q14" s="30">
        <v>17</v>
      </c>
    </row>
    <row r="15" spans="1:17" s="6" customFormat="1" ht="40.5" customHeight="1">
      <c r="A15" s="31"/>
      <c r="B15" s="31" t="s">
        <v>12</v>
      </c>
      <c r="C15" s="32"/>
      <c r="D15" s="33" t="s">
        <v>13</v>
      </c>
      <c r="E15" s="45">
        <f>E16+E18+E25+E27+E29</f>
        <v>18204679</v>
      </c>
      <c r="F15" s="45">
        <f>F16+F18+F25+F27+F29</f>
        <v>18204679</v>
      </c>
      <c r="G15" s="45">
        <f>G16+G18+G25+G27</f>
        <v>10813693</v>
      </c>
      <c r="H15" s="45">
        <f>H16+H18+H25+H27</f>
        <v>1118475</v>
      </c>
      <c r="I15" s="45">
        <f>I16+I18+I25+I27</f>
        <v>0</v>
      </c>
      <c r="J15" s="45">
        <f>J16+J18+J25+J27</f>
        <v>2564988</v>
      </c>
      <c r="K15" s="45">
        <f>K16+K18+K25+K27</f>
        <v>3320</v>
      </c>
      <c r="L15" s="45"/>
      <c r="M15" s="45"/>
      <c r="N15" s="45">
        <f>N16+N18+N25+N27</f>
        <v>2561668</v>
      </c>
      <c r="O15" s="45">
        <f>O16+O18+O25+O27</f>
        <v>2561668</v>
      </c>
      <c r="P15" s="45">
        <f>P16+P18+P25+P27</f>
        <v>2561668</v>
      </c>
      <c r="Q15" s="45">
        <f>Q16+Q18+Q25+Q27+Q29</f>
        <v>20769667</v>
      </c>
    </row>
    <row r="16" spans="1:17" s="6" customFormat="1" ht="42" customHeight="1">
      <c r="A16" s="31"/>
      <c r="B16" s="32" t="s">
        <v>41</v>
      </c>
      <c r="C16" s="32"/>
      <c r="D16" s="33" t="s">
        <v>42</v>
      </c>
      <c r="E16" s="45">
        <f>E17</f>
        <v>17030726</v>
      </c>
      <c r="F16" s="45">
        <f>F17</f>
        <v>17030726</v>
      </c>
      <c r="G16" s="45">
        <f aca="true" t="shared" si="0" ref="G16:Q16">G17</f>
        <v>10793884</v>
      </c>
      <c r="H16" s="45">
        <f t="shared" si="0"/>
        <v>1118475</v>
      </c>
      <c r="I16" s="45"/>
      <c r="J16" s="45">
        <f t="shared" si="0"/>
        <v>2564988</v>
      </c>
      <c r="K16" s="45">
        <f t="shared" si="0"/>
        <v>3320</v>
      </c>
      <c r="L16" s="45"/>
      <c r="M16" s="45"/>
      <c r="N16" s="45">
        <f t="shared" si="0"/>
        <v>2561668</v>
      </c>
      <c r="O16" s="45">
        <f t="shared" si="0"/>
        <v>2561668</v>
      </c>
      <c r="P16" s="45">
        <f t="shared" si="0"/>
        <v>2561668</v>
      </c>
      <c r="Q16" s="45">
        <f t="shared" si="0"/>
        <v>19595714</v>
      </c>
    </row>
    <row r="17" spans="1:17" s="6" customFormat="1" ht="44.25" customHeight="1">
      <c r="A17" s="23"/>
      <c r="B17" s="23" t="s">
        <v>14</v>
      </c>
      <c r="C17" s="23" t="s">
        <v>35</v>
      </c>
      <c r="D17" s="24" t="s">
        <v>43</v>
      </c>
      <c r="E17" s="47">
        <f>F17</f>
        <v>17030726</v>
      </c>
      <c r="F17" s="47">
        <f>17119300-1429481+198000+195000+1077259-129352</f>
        <v>17030726</v>
      </c>
      <c r="G17" s="62">
        <f>10441507+352377</f>
        <v>10793884</v>
      </c>
      <c r="H17" s="61">
        <v>1118475</v>
      </c>
      <c r="I17" s="47"/>
      <c r="J17" s="48">
        <f>K17+N17</f>
        <v>2564988</v>
      </c>
      <c r="K17" s="48">
        <v>3320</v>
      </c>
      <c r="L17" s="48"/>
      <c r="M17" s="48"/>
      <c r="N17" s="48">
        <f>O17</f>
        <v>2561668</v>
      </c>
      <c r="O17" s="48">
        <f>P17</f>
        <v>2561668</v>
      </c>
      <c r="P17" s="48">
        <f>157000+1400000+396341+129352+478975</f>
        <v>2561668</v>
      </c>
      <c r="Q17" s="48">
        <f>E17+J17</f>
        <v>19595714</v>
      </c>
    </row>
    <row r="18" spans="1:17" s="7" customFormat="1" ht="45" customHeight="1">
      <c r="A18" s="34"/>
      <c r="B18" s="34" t="s">
        <v>44</v>
      </c>
      <c r="C18" s="34"/>
      <c r="D18" s="35" t="s">
        <v>45</v>
      </c>
      <c r="E18" s="46">
        <f>SUM(E19:E24)</f>
        <v>114167</v>
      </c>
      <c r="F18" s="46">
        <f>SUM(F19:F24)</f>
        <v>114167</v>
      </c>
      <c r="G18" s="46">
        <f>G20</f>
        <v>19809</v>
      </c>
      <c r="H18" s="46"/>
      <c r="I18" s="46"/>
      <c r="J18" s="46"/>
      <c r="K18" s="46"/>
      <c r="L18" s="46"/>
      <c r="M18" s="46"/>
      <c r="N18" s="46"/>
      <c r="O18" s="46"/>
      <c r="P18" s="46"/>
      <c r="Q18" s="46">
        <f>SUM(Q19:Q24)</f>
        <v>114167</v>
      </c>
    </row>
    <row r="19" spans="1:17" s="6" customFormat="1" ht="48" customHeight="1">
      <c r="A19" s="23"/>
      <c r="B19" s="27" t="s">
        <v>16</v>
      </c>
      <c r="C19" s="27" t="s">
        <v>37</v>
      </c>
      <c r="D19" s="36" t="s">
        <v>15</v>
      </c>
      <c r="E19" s="47">
        <f aca="true" t="shared" si="1" ref="E19:E24">F19</f>
        <v>60000</v>
      </c>
      <c r="F19" s="47">
        <v>60000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>
        <f aca="true" t="shared" si="2" ref="Q19:Q24">E19+J19</f>
        <v>60000</v>
      </c>
    </row>
    <row r="20" spans="1:17" s="6" customFormat="1" ht="48" customHeight="1">
      <c r="A20" s="23"/>
      <c r="B20" s="27" t="s">
        <v>93</v>
      </c>
      <c r="C20" s="27" t="s">
        <v>94</v>
      </c>
      <c r="D20" s="36" t="s">
        <v>98</v>
      </c>
      <c r="E20" s="47">
        <f t="shared" si="1"/>
        <v>24167</v>
      </c>
      <c r="F20" s="47">
        <f>27000-2833</f>
        <v>24167</v>
      </c>
      <c r="G20" s="48">
        <v>19809</v>
      </c>
      <c r="H20" s="48"/>
      <c r="I20" s="48"/>
      <c r="J20" s="48"/>
      <c r="K20" s="48"/>
      <c r="L20" s="48"/>
      <c r="M20" s="48"/>
      <c r="N20" s="48"/>
      <c r="O20" s="48"/>
      <c r="P20" s="48"/>
      <c r="Q20" s="48">
        <f t="shared" si="2"/>
        <v>24167</v>
      </c>
    </row>
    <row r="21" spans="1:19" s="6" customFormat="1" ht="41.25" customHeight="1">
      <c r="A21" s="23"/>
      <c r="B21" s="27" t="s">
        <v>21</v>
      </c>
      <c r="C21" s="27" t="s">
        <v>36</v>
      </c>
      <c r="D21" s="24" t="s">
        <v>51</v>
      </c>
      <c r="E21" s="47">
        <f t="shared" si="1"/>
        <v>20190</v>
      </c>
      <c r="F21" s="47">
        <v>20190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>
        <f t="shared" si="2"/>
        <v>20190</v>
      </c>
      <c r="R21" s="8"/>
      <c r="S21" s="8"/>
    </row>
    <row r="22" spans="1:17" s="6" customFormat="1" ht="43.5" customHeight="1">
      <c r="A22" s="37"/>
      <c r="B22" s="27" t="s">
        <v>17</v>
      </c>
      <c r="C22" s="27" t="s">
        <v>36</v>
      </c>
      <c r="D22" s="24" t="s">
        <v>52</v>
      </c>
      <c r="E22" s="47">
        <f t="shared" si="1"/>
        <v>3100</v>
      </c>
      <c r="F22" s="47">
        <v>3100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5">
        <f t="shared" si="2"/>
        <v>3100</v>
      </c>
    </row>
    <row r="23" spans="1:17" s="6" customFormat="1" ht="83.25" customHeight="1">
      <c r="A23" s="23"/>
      <c r="B23" s="27" t="s">
        <v>18</v>
      </c>
      <c r="C23" s="27" t="s">
        <v>36</v>
      </c>
      <c r="D23" s="24" t="s">
        <v>60</v>
      </c>
      <c r="E23" s="47">
        <f t="shared" si="1"/>
        <v>1000</v>
      </c>
      <c r="F23" s="47">
        <v>1000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>
        <f t="shared" si="2"/>
        <v>1000</v>
      </c>
    </row>
    <row r="24" spans="1:17" s="6" customFormat="1" ht="45.75" customHeight="1">
      <c r="A24" s="23"/>
      <c r="B24" s="27" t="s">
        <v>19</v>
      </c>
      <c r="C24" s="27" t="s">
        <v>36</v>
      </c>
      <c r="D24" s="24" t="s">
        <v>53</v>
      </c>
      <c r="E24" s="48">
        <f t="shared" si="1"/>
        <v>5710</v>
      </c>
      <c r="F24" s="48">
        <v>5710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>
        <f t="shared" si="2"/>
        <v>5710</v>
      </c>
    </row>
    <row r="25" spans="1:17" s="7" customFormat="1" ht="49.5" customHeight="1">
      <c r="A25" s="34"/>
      <c r="B25" s="38" t="s">
        <v>46</v>
      </c>
      <c r="C25" s="38"/>
      <c r="D25" s="39" t="s">
        <v>47</v>
      </c>
      <c r="E25" s="46">
        <f>E26</f>
        <v>41400</v>
      </c>
      <c r="F25" s="46">
        <f>F26</f>
        <v>41400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>
        <f>Q26</f>
        <v>41400</v>
      </c>
    </row>
    <row r="26" spans="1:19" s="6" customFormat="1" ht="78" customHeight="1">
      <c r="A26" s="37"/>
      <c r="B26" s="22" t="s">
        <v>95</v>
      </c>
      <c r="C26" s="27" t="s">
        <v>97</v>
      </c>
      <c r="D26" s="24" t="s">
        <v>96</v>
      </c>
      <c r="E26" s="48">
        <f>F26</f>
        <v>41400</v>
      </c>
      <c r="F26" s="48">
        <v>41400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>
        <f>E26+J26</f>
        <v>41400</v>
      </c>
      <c r="R26" s="8"/>
      <c r="S26" s="8"/>
    </row>
    <row r="27" spans="1:19" s="10" customFormat="1" ht="43.5" customHeight="1">
      <c r="A27" s="34"/>
      <c r="B27" s="38" t="s">
        <v>48</v>
      </c>
      <c r="C27" s="38"/>
      <c r="D27" s="35" t="s">
        <v>49</v>
      </c>
      <c r="E27" s="52">
        <f>+E28</f>
        <v>67000</v>
      </c>
      <c r="F27" s="52">
        <f>+F28</f>
        <v>67000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>
        <f>+Q28</f>
        <v>67000</v>
      </c>
      <c r="R27" s="9"/>
      <c r="S27" s="9"/>
    </row>
    <row r="28" spans="1:19" s="6" customFormat="1" ht="48" customHeight="1">
      <c r="A28" s="23"/>
      <c r="B28" s="23">
        <v>130102</v>
      </c>
      <c r="C28" s="23" t="s">
        <v>38</v>
      </c>
      <c r="D28" s="24" t="s">
        <v>20</v>
      </c>
      <c r="E28" s="48">
        <f>F28</f>
        <v>67000</v>
      </c>
      <c r="F28" s="48">
        <v>67000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>
        <f>E28+J28</f>
        <v>67000</v>
      </c>
      <c r="R28" s="8"/>
      <c r="S28" s="8"/>
    </row>
    <row r="29" spans="1:19" s="6" customFormat="1" ht="48" customHeight="1">
      <c r="A29" s="23"/>
      <c r="B29" s="37" t="s">
        <v>120</v>
      </c>
      <c r="C29" s="37"/>
      <c r="D29" s="85" t="s">
        <v>121</v>
      </c>
      <c r="E29" s="45">
        <f>F29</f>
        <v>951386</v>
      </c>
      <c r="F29" s="45">
        <f>F30</f>
        <v>951386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5">
        <f>Q30</f>
        <v>951386</v>
      </c>
      <c r="R29" s="8"/>
      <c r="S29" s="8"/>
    </row>
    <row r="30" spans="1:19" s="6" customFormat="1" ht="48" customHeight="1">
      <c r="A30" s="23"/>
      <c r="B30" s="23" t="s">
        <v>115</v>
      </c>
      <c r="C30" s="83" t="s">
        <v>116</v>
      </c>
      <c r="D30" s="24" t="s">
        <v>117</v>
      </c>
      <c r="E30" s="48">
        <f>F30</f>
        <v>951386</v>
      </c>
      <c r="F30" s="48">
        <f>F31</f>
        <v>951386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>
        <f>Q31</f>
        <v>951386</v>
      </c>
      <c r="R30" s="8"/>
      <c r="S30" s="8"/>
    </row>
    <row r="31" spans="1:19" s="6" customFormat="1" ht="75.75" customHeight="1">
      <c r="A31" s="23"/>
      <c r="B31" s="23"/>
      <c r="C31" s="83"/>
      <c r="D31" s="24" t="s">
        <v>118</v>
      </c>
      <c r="E31" s="48">
        <f>F31</f>
        <v>951386</v>
      </c>
      <c r="F31" s="48">
        <v>951386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>
        <f>E31+J31</f>
        <v>951386</v>
      </c>
      <c r="R31" s="8"/>
      <c r="S31" s="8"/>
    </row>
    <row r="32" spans="1:19" s="6" customFormat="1" ht="100.5" customHeight="1">
      <c r="A32" s="23"/>
      <c r="B32" s="23"/>
      <c r="C32" s="23"/>
      <c r="D32" s="84" t="s">
        <v>119</v>
      </c>
      <c r="E32" s="48">
        <f>F32</f>
        <v>6300</v>
      </c>
      <c r="F32" s="48">
        <v>6300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>
        <f>E32</f>
        <v>6300</v>
      </c>
      <c r="R32" s="8"/>
      <c r="S32" s="8"/>
    </row>
    <row r="33" spans="1:19" s="6" customFormat="1" ht="47.25" customHeight="1">
      <c r="A33" s="31"/>
      <c r="B33" s="31" t="s">
        <v>22</v>
      </c>
      <c r="C33" s="31"/>
      <c r="D33" s="33" t="s">
        <v>23</v>
      </c>
      <c r="E33" s="46">
        <f>E35</f>
        <v>9800680</v>
      </c>
      <c r="F33" s="46">
        <f>F35</f>
        <v>9800680</v>
      </c>
      <c r="G33" s="45">
        <f aca="true" t="shared" si="3" ref="G33:N33">G35</f>
        <v>4255385</v>
      </c>
      <c r="H33" s="45">
        <f t="shared" si="3"/>
        <v>4230455</v>
      </c>
      <c r="I33" s="45">
        <f t="shared" si="3"/>
        <v>0</v>
      </c>
      <c r="J33" s="45">
        <f t="shared" si="3"/>
        <v>2375420</v>
      </c>
      <c r="K33" s="45">
        <f t="shared" si="3"/>
        <v>975420</v>
      </c>
      <c r="L33" s="45">
        <f t="shared" si="3"/>
        <v>346308</v>
      </c>
      <c r="M33" s="45">
        <f t="shared" si="3"/>
        <v>245147</v>
      </c>
      <c r="N33" s="45">
        <f t="shared" si="3"/>
        <v>1400000</v>
      </c>
      <c r="O33" s="45">
        <f>O34</f>
        <v>1400000</v>
      </c>
      <c r="P33" s="45">
        <f>P34</f>
        <v>1400000</v>
      </c>
      <c r="Q33" s="45">
        <f>Q35</f>
        <v>12176100</v>
      </c>
      <c r="R33" s="8"/>
      <c r="S33" s="8"/>
    </row>
    <row r="34" spans="1:17" s="6" customFormat="1" ht="47.25" customHeight="1">
      <c r="A34" s="31"/>
      <c r="B34" s="32" t="s">
        <v>48</v>
      </c>
      <c r="C34" s="40"/>
      <c r="D34" s="35" t="s">
        <v>49</v>
      </c>
      <c r="E34" s="47">
        <f aca="true" t="shared" si="4" ref="E34:N34">+E35</f>
        <v>9800680</v>
      </c>
      <c r="F34" s="47">
        <f t="shared" si="4"/>
        <v>9800680</v>
      </c>
      <c r="G34" s="48">
        <f t="shared" si="4"/>
        <v>4255385</v>
      </c>
      <c r="H34" s="48">
        <f t="shared" si="4"/>
        <v>4230455</v>
      </c>
      <c r="I34" s="48"/>
      <c r="J34" s="48">
        <f t="shared" si="4"/>
        <v>2375420</v>
      </c>
      <c r="K34" s="48">
        <f t="shared" si="4"/>
        <v>975420</v>
      </c>
      <c r="L34" s="48">
        <f t="shared" si="4"/>
        <v>346308</v>
      </c>
      <c r="M34" s="48">
        <f t="shared" si="4"/>
        <v>245147</v>
      </c>
      <c r="N34" s="48">
        <f t="shared" si="4"/>
        <v>1400000</v>
      </c>
      <c r="O34" s="48">
        <f>O35</f>
        <v>1400000</v>
      </c>
      <c r="P34" s="48">
        <f>P35</f>
        <v>1400000</v>
      </c>
      <c r="Q34" s="48">
        <f>+Q35</f>
        <v>12176100</v>
      </c>
    </row>
    <row r="35" spans="1:17" s="6" customFormat="1" ht="53.25" customHeight="1">
      <c r="A35" s="23"/>
      <c r="B35" s="23" t="s">
        <v>24</v>
      </c>
      <c r="C35" s="23" t="s">
        <v>38</v>
      </c>
      <c r="D35" s="24" t="s">
        <v>50</v>
      </c>
      <c r="E35" s="47">
        <f>F35</f>
        <v>9800680</v>
      </c>
      <c r="F35" s="47">
        <f>10409200-608520</f>
        <v>9800680</v>
      </c>
      <c r="G35" s="61">
        <v>4255385</v>
      </c>
      <c r="H35" s="61">
        <v>4230455</v>
      </c>
      <c r="I35" s="47"/>
      <c r="J35" s="48">
        <f>K35+N35</f>
        <v>2375420</v>
      </c>
      <c r="K35" s="47">
        <v>975420</v>
      </c>
      <c r="L35" s="62">
        <v>346308</v>
      </c>
      <c r="M35" s="62">
        <v>245147</v>
      </c>
      <c r="N35" s="47">
        <f>+O35</f>
        <v>1400000</v>
      </c>
      <c r="O35" s="47">
        <f>P35</f>
        <v>1400000</v>
      </c>
      <c r="P35" s="47">
        <v>1400000</v>
      </c>
      <c r="Q35" s="48">
        <f>E35+J35</f>
        <v>12176100</v>
      </c>
    </row>
    <row r="36" spans="1:20" s="6" customFormat="1" ht="23.25" customHeight="1">
      <c r="A36" s="97"/>
      <c r="B36" s="97" t="s">
        <v>25</v>
      </c>
      <c r="C36" s="97"/>
      <c r="D36" s="101" t="s">
        <v>26</v>
      </c>
      <c r="E36" s="98">
        <f>F36+I36</f>
        <v>129137010</v>
      </c>
      <c r="F36" s="94">
        <f aca="true" t="shared" si="5" ref="F36:Q36">F38+F42</f>
        <v>129137010</v>
      </c>
      <c r="G36" s="94">
        <f t="shared" si="5"/>
        <v>9504659</v>
      </c>
      <c r="H36" s="94">
        <f t="shared" si="5"/>
        <v>710453</v>
      </c>
      <c r="I36" s="94">
        <f t="shared" si="5"/>
        <v>0</v>
      </c>
      <c r="J36" s="94">
        <f t="shared" si="5"/>
        <v>317281</v>
      </c>
      <c r="K36" s="94">
        <f t="shared" si="5"/>
        <v>317281</v>
      </c>
      <c r="L36" s="94">
        <f t="shared" si="5"/>
        <v>191880</v>
      </c>
      <c r="M36" s="94">
        <f t="shared" si="5"/>
        <v>37108</v>
      </c>
      <c r="N36" s="94">
        <f t="shared" si="5"/>
        <v>0</v>
      </c>
      <c r="O36" s="94">
        <f t="shared" si="5"/>
        <v>0</v>
      </c>
      <c r="P36" s="94">
        <f t="shared" si="5"/>
        <v>0</v>
      </c>
      <c r="Q36" s="94">
        <f t="shared" si="5"/>
        <v>129454291</v>
      </c>
      <c r="R36" s="11"/>
      <c r="S36" s="11"/>
      <c r="T36" s="11"/>
    </row>
    <row r="37" spans="1:20" s="6" customFormat="1" ht="58.5" customHeight="1">
      <c r="A37" s="97"/>
      <c r="B37" s="97"/>
      <c r="C37" s="97"/>
      <c r="D37" s="101"/>
      <c r="E37" s="98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11"/>
      <c r="S37" s="11"/>
      <c r="T37" s="11"/>
    </row>
    <row r="38" spans="1:20" s="6" customFormat="1" ht="40.5" customHeight="1">
      <c r="A38" s="31"/>
      <c r="B38" s="37" t="s">
        <v>61</v>
      </c>
      <c r="C38" s="14"/>
      <c r="D38" s="15" t="s">
        <v>62</v>
      </c>
      <c r="E38" s="46">
        <f>E40</f>
        <v>723076</v>
      </c>
      <c r="F38" s="46">
        <f aca="true" t="shared" si="6" ref="F38:P38">F40</f>
        <v>723076</v>
      </c>
      <c r="G38" s="46">
        <f t="shared" si="6"/>
        <v>0</v>
      </c>
      <c r="H38" s="46">
        <f t="shared" si="6"/>
        <v>0</v>
      </c>
      <c r="I38" s="46">
        <f t="shared" si="6"/>
        <v>0</v>
      </c>
      <c r="J38" s="46">
        <f t="shared" si="6"/>
        <v>0</v>
      </c>
      <c r="K38" s="46">
        <f t="shared" si="6"/>
        <v>0</v>
      </c>
      <c r="L38" s="46">
        <f t="shared" si="6"/>
        <v>0</v>
      </c>
      <c r="M38" s="46">
        <f t="shared" si="6"/>
        <v>0</v>
      </c>
      <c r="N38" s="46">
        <f t="shared" si="6"/>
        <v>0</v>
      </c>
      <c r="O38" s="46">
        <f t="shared" si="6"/>
        <v>0</v>
      </c>
      <c r="P38" s="46">
        <f t="shared" si="6"/>
        <v>0</v>
      </c>
      <c r="Q38" s="46">
        <f>E38+J38</f>
        <v>723076</v>
      </c>
      <c r="R38" s="11"/>
      <c r="S38" s="11"/>
      <c r="T38" s="11"/>
    </row>
    <row r="39" spans="1:20" s="6" customFormat="1" ht="141.75" customHeight="1">
      <c r="A39" s="31"/>
      <c r="B39" s="37"/>
      <c r="C39" s="16"/>
      <c r="D39" s="12" t="s">
        <v>69</v>
      </c>
      <c r="E39" s="47">
        <f aca="true" t="shared" si="7" ref="E39:Q39">E38</f>
        <v>723076</v>
      </c>
      <c r="F39" s="47">
        <f t="shared" si="7"/>
        <v>723076</v>
      </c>
      <c r="G39" s="47">
        <f t="shared" si="7"/>
        <v>0</v>
      </c>
      <c r="H39" s="47">
        <f t="shared" si="7"/>
        <v>0</v>
      </c>
      <c r="I39" s="47">
        <f t="shared" si="7"/>
        <v>0</v>
      </c>
      <c r="J39" s="47">
        <f t="shared" si="7"/>
        <v>0</v>
      </c>
      <c r="K39" s="47">
        <f t="shared" si="7"/>
        <v>0</v>
      </c>
      <c r="L39" s="47">
        <f t="shared" si="7"/>
        <v>0</v>
      </c>
      <c r="M39" s="47">
        <f t="shared" si="7"/>
        <v>0</v>
      </c>
      <c r="N39" s="47">
        <f t="shared" si="7"/>
        <v>0</v>
      </c>
      <c r="O39" s="47">
        <f t="shared" si="7"/>
        <v>0</v>
      </c>
      <c r="P39" s="47">
        <f t="shared" si="7"/>
        <v>0</v>
      </c>
      <c r="Q39" s="47">
        <f t="shared" si="7"/>
        <v>723076</v>
      </c>
      <c r="R39" s="11"/>
      <c r="S39" s="11"/>
      <c r="T39" s="11"/>
    </row>
    <row r="40" spans="1:20" s="6" customFormat="1" ht="48" customHeight="1">
      <c r="A40" s="31"/>
      <c r="B40" s="37" t="s">
        <v>63</v>
      </c>
      <c r="C40" s="42" t="s">
        <v>90</v>
      </c>
      <c r="D40" s="17" t="s">
        <v>64</v>
      </c>
      <c r="E40" s="47">
        <f>F40</f>
        <v>723076</v>
      </c>
      <c r="F40" s="48">
        <v>723076</v>
      </c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7">
        <f>Q39</f>
        <v>723076</v>
      </c>
      <c r="R40" s="11"/>
      <c r="S40" s="11"/>
      <c r="T40" s="11"/>
    </row>
    <row r="41" spans="1:20" s="6" customFormat="1" ht="148.5" customHeight="1">
      <c r="A41" s="31"/>
      <c r="B41" s="31"/>
      <c r="C41" s="18"/>
      <c r="D41" s="12" t="s">
        <v>69</v>
      </c>
      <c r="E41" s="47">
        <f>E40</f>
        <v>723076</v>
      </c>
      <c r="F41" s="47">
        <f aca="true" t="shared" si="8" ref="F41:P41">F40</f>
        <v>723076</v>
      </c>
      <c r="G41" s="47">
        <f t="shared" si="8"/>
        <v>0</v>
      </c>
      <c r="H41" s="47">
        <f t="shared" si="8"/>
        <v>0</v>
      </c>
      <c r="I41" s="47">
        <f t="shared" si="8"/>
        <v>0</v>
      </c>
      <c r="J41" s="47">
        <f t="shared" si="8"/>
        <v>0</v>
      </c>
      <c r="K41" s="47">
        <f t="shared" si="8"/>
        <v>0</v>
      </c>
      <c r="L41" s="47">
        <f t="shared" si="8"/>
        <v>0</v>
      </c>
      <c r="M41" s="47">
        <f t="shared" si="8"/>
        <v>0</v>
      </c>
      <c r="N41" s="47">
        <f t="shared" si="8"/>
        <v>0</v>
      </c>
      <c r="O41" s="47">
        <f t="shared" si="8"/>
        <v>0</v>
      </c>
      <c r="P41" s="47">
        <f t="shared" si="8"/>
        <v>0</v>
      </c>
      <c r="Q41" s="47">
        <f>Q40</f>
        <v>723076</v>
      </c>
      <c r="R41" s="11"/>
      <c r="S41" s="11"/>
      <c r="T41" s="11"/>
    </row>
    <row r="42" spans="1:17" s="7" customFormat="1" ht="44.25" customHeight="1">
      <c r="A42" s="37"/>
      <c r="B42" s="38" t="s">
        <v>44</v>
      </c>
      <c r="C42" s="38"/>
      <c r="D42" s="35" t="s">
        <v>45</v>
      </c>
      <c r="E42" s="46">
        <f>E45+E47+E49+E51+E53+E58+E60+E62+E64+E65+E67+E68+E69+E70</f>
        <v>128413934</v>
      </c>
      <c r="F42" s="46">
        <f>+F45+F47+F49+F51+F53+F58+F60+F62+F64+F65+F67+F68+F69+F70</f>
        <v>128413934</v>
      </c>
      <c r="G42" s="46">
        <f>G45+G47+G49+G51+G53+G58+G60+G62+G64+G65+G67+G68+G69+G70</f>
        <v>9504659</v>
      </c>
      <c r="H42" s="46">
        <f>H45+H47+H49+H51+H53+H58+H60+H62+H64+H65+H67+H68+H69+H70</f>
        <v>710453</v>
      </c>
      <c r="I42" s="46">
        <f>+I45+I47+I49+I51+I53+I58+I60+I62+I64+I65+I67+I68+I69+I70</f>
        <v>0</v>
      </c>
      <c r="J42" s="46">
        <f>J45+J47+J49+J51+J53+J58+J60+J62+J64+J65+J67+J68+J69+J70</f>
        <v>317281</v>
      </c>
      <c r="K42" s="46">
        <f>+K45+K47+K49+K51+K53+K58+K60+K62+K64+K65+K67+K68+K69+K70</f>
        <v>317281</v>
      </c>
      <c r="L42" s="46">
        <f aca="true" t="shared" si="9" ref="L42:Q42">L45+L47+L49+L51+L53+L58+L60+L62+L64+L65+L67+L68+L69+L70</f>
        <v>191880</v>
      </c>
      <c r="M42" s="46">
        <f t="shared" si="9"/>
        <v>37108</v>
      </c>
      <c r="N42" s="46">
        <f t="shared" si="9"/>
        <v>0</v>
      </c>
      <c r="O42" s="46">
        <f t="shared" si="9"/>
        <v>0</v>
      </c>
      <c r="P42" s="46">
        <f t="shared" si="9"/>
        <v>0</v>
      </c>
      <c r="Q42" s="46">
        <f t="shared" si="9"/>
        <v>128731215</v>
      </c>
    </row>
    <row r="43" spans="1:17" s="7" customFormat="1" ht="42.75" customHeight="1">
      <c r="A43" s="37"/>
      <c r="B43" s="38"/>
      <c r="C43" s="19"/>
      <c r="D43" s="13" t="s">
        <v>65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</row>
    <row r="44" spans="1:17" s="7" customFormat="1" ht="111" customHeight="1">
      <c r="A44" s="37"/>
      <c r="B44" s="38"/>
      <c r="C44" s="20"/>
      <c r="D44" s="13" t="s">
        <v>70</v>
      </c>
      <c r="E44" s="47">
        <f>E45+E47+E49+E51+E53+E58+E60+E62+E65+E70</f>
        <v>114588000</v>
      </c>
      <c r="F44" s="47">
        <f>F45+F47+F49+F51+F53+F58+F60+F62+F65+F70</f>
        <v>114588000</v>
      </c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>
        <f>E44+J44</f>
        <v>114588000</v>
      </c>
    </row>
    <row r="45" spans="1:17" s="7" customFormat="1" ht="39.75" customHeight="1">
      <c r="A45" s="37"/>
      <c r="B45" s="27" t="s">
        <v>66</v>
      </c>
      <c r="C45" s="22" t="s">
        <v>36</v>
      </c>
      <c r="D45" s="21" t="s">
        <v>67</v>
      </c>
      <c r="E45" s="48">
        <f>F45</f>
        <v>1139850</v>
      </c>
      <c r="F45" s="47">
        <f>1139900-50</f>
        <v>1139850</v>
      </c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>
        <f aca="true" t="shared" si="10" ref="Q45:Q63">E45+J45</f>
        <v>1139850</v>
      </c>
    </row>
    <row r="46" spans="1:17" s="7" customFormat="1" ht="145.5" customHeight="1">
      <c r="A46" s="37"/>
      <c r="B46" s="38"/>
      <c r="C46" s="22"/>
      <c r="D46" s="13" t="s">
        <v>71</v>
      </c>
      <c r="E46" s="48">
        <f>E45</f>
        <v>1139850</v>
      </c>
      <c r="F46" s="47">
        <f>F45</f>
        <v>1139850</v>
      </c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>
        <f t="shared" si="10"/>
        <v>1139850</v>
      </c>
    </row>
    <row r="47" spans="1:17" s="7" customFormat="1" ht="39.75" customHeight="1">
      <c r="A47" s="37"/>
      <c r="B47" s="27" t="s">
        <v>68</v>
      </c>
      <c r="C47" s="22" t="s">
        <v>36</v>
      </c>
      <c r="D47" s="63" t="s">
        <v>84</v>
      </c>
      <c r="E47" s="47">
        <f>F47</f>
        <v>1088960</v>
      </c>
      <c r="F47" s="47">
        <f>1092000-3100+60</f>
        <v>1088960</v>
      </c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>
        <f t="shared" si="10"/>
        <v>1088960</v>
      </c>
    </row>
    <row r="48" spans="1:17" s="7" customFormat="1" ht="135.75" customHeight="1">
      <c r="A48" s="37"/>
      <c r="B48" s="38"/>
      <c r="C48" s="22"/>
      <c r="D48" s="13" t="s">
        <v>71</v>
      </c>
      <c r="E48" s="48">
        <f>E47</f>
        <v>1088960</v>
      </c>
      <c r="F48" s="47">
        <f>F47</f>
        <v>1088960</v>
      </c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7">
        <f t="shared" si="10"/>
        <v>1088960</v>
      </c>
    </row>
    <row r="49" spans="1:17" s="7" customFormat="1" ht="42" customHeight="1">
      <c r="A49" s="37"/>
      <c r="B49" s="27" t="s">
        <v>72</v>
      </c>
      <c r="C49" s="22" t="s">
        <v>36</v>
      </c>
      <c r="D49" s="21" t="s">
        <v>73</v>
      </c>
      <c r="E49" s="47">
        <f>F49</f>
        <v>63168830</v>
      </c>
      <c r="F49" s="47">
        <f>66048100-2879270</f>
        <v>63168830</v>
      </c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7">
        <f t="shared" si="10"/>
        <v>63168830</v>
      </c>
    </row>
    <row r="50" spans="1:17" s="7" customFormat="1" ht="139.5" customHeight="1">
      <c r="A50" s="37"/>
      <c r="B50" s="38"/>
      <c r="C50" s="22"/>
      <c r="D50" s="13" t="s">
        <v>71</v>
      </c>
      <c r="E50" s="48">
        <f>E49</f>
        <v>63168830</v>
      </c>
      <c r="F50" s="47">
        <f>F49</f>
        <v>63168830</v>
      </c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>
        <f t="shared" si="10"/>
        <v>63168830</v>
      </c>
    </row>
    <row r="51" spans="1:17" s="7" customFormat="1" ht="39.75" customHeight="1">
      <c r="A51" s="37"/>
      <c r="B51" s="27" t="s">
        <v>74</v>
      </c>
      <c r="C51" s="22" t="s">
        <v>36</v>
      </c>
      <c r="D51" s="21" t="s">
        <v>75</v>
      </c>
      <c r="E51" s="47">
        <f>F51</f>
        <v>7693400</v>
      </c>
      <c r="F51" s="47">
        <v>7693400</v>
      </c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7">
        <f t="shared" si="10"/>
        <v>7693400</v>
      </c>
    </row>
    <row r="52" spans="1:17" s="7" customFormat="1" ht="135.75" customHeight="1">
      <c r="A52" s="37"/>
      <c r="B52" s="27"/>
      <c r="C52" s="22"/>
      <c r="D52" s="13" t="s">
        <v>71</v>
      </c>
      <c r="E52" s="48">
        <f>E51</f>
        <v>7693400</v>
      </c>
      <c r="F52" s="47">
        <f>F51</f>
        <v>7693400</v>
      </c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7">
        <f t="shared" si="10"/>
        <v>7693400</v>
      </c>
    </row>
    <row r="53" spans="1:17" s="7" customFormat="1" ht="39.75" customHeight="1">
      <c r="A53" s="37"/>
      <c r="B53" s="27" t="s">
        <v>76</v>
      </c>
      <c r="C53" s="42"/>
      <c r="D53" s="21" t="s">
        <v>77</v>
      </c>
      <c r="E53" s="47">
        <f>F53</f>
        <v>11085740</v>
      </c>
      <c r="F53" s="47">
        <f>11586700-500900-60</f>
        <v>11085740</v>
      </c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>
        <f t="shared" si="10"/>
        <v>11085740</v>
      </c>
    </row>
    <row r="54" spans="1:17" s="7" customFormat="1" ht="141.75" customHeight="1">
      <c r="A54" s="37"/>
      <c r="B54" s="27"/>
      <c r="C54" s="22"/>
      <c r="D54" s="13" t="s">
        <v>71</v>
      </c>
      <c r="E54" s="48">
        <f>E53</f>
        <v>11085740</v>
      </c>
      <c r="F54" s="47">
        <f>F53</f>
        <v>11085740</v>
      </c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7">
        <f t="shared" si="10"/>
        <v>11085740</v>
      </c>
    </row>
    <row r="55" spans="1:17" s="7" customFormat="1" ht="12" customHeight="1">
      <c r="A55" s="49"/>
      <c r="B55" s="65"/>
      <c r="C55" s="50"/>
      <c r="D55" s="51"/>
      <c r="E55" s="53"/>
      <c r="F55" s="66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66"/>
    </row>
    <row r="56" spans="1:17" s="70" customFormat="1" ht="141.75" customHeight="1">
      <c r="A56" s="71"/>
      <c r="B56" s="71"/>
      <c r="C56" s="71"/>
      <c r="D56" s="71"/>
      <c r="E56" s="71"/>
      <c r="F56" s="100" t="s">
        <v>100</v>
      </c>
      <c r="G56" s="100"/>
      <c r="H56" s="71"/>
      <c r="I56" s="71"/>
      <c r="J56" s="71"/>
      <c r="K56" s="71"/>
      <c r="L56" s="71"/>
      <c r="M56" s="71"/>
      <c r="N56" s="71"/>
      <c r="O56" s="71"/>
      <c r="P56" s="100" t="s">
        <v>114</v>
      </c>
      <c r="Q56" s="100"/>
    </row>
    <row r="57" spans="1:17" s="69" customFormat="1" ht="42" customHeight="1">
      <c r="A57" s="68" t="s">
        <v>99</v>
      </c>
      <c r="B57" s="72" t="s">
        <v>100</v>
      </c>
      <c r="C57" s="67" t="s">
        <v>101</v>
      </c>
      <c r="D57" s="67" t="s">
        <v>102</v>
      </c>
      <c r="E57" s="73" t="s">
        <v>103</v>
      </c>
      <c r="F57" s="74" t="s">
        <v>104</v>
      </c>
      <c r="G57" s="74" t="s">
        <v>105</v>
      </c>
      <c r="H57" s="74" t="s">
        <v>106</v>
      </c>
      <c r="I57" s="74" t="s">
        <v>107</v>
      </c>
      <c r="J57" s="74" t="s">
        <v>22</v>
      </c>
      <c r="K57" s="74" t="s">
        <v>108</v>
      </c>
      <c r="L57" s="74" t="s">
        <v>109</v>
      </c>
      <c r="M57" s="74" t="s">
        <v>110</v>
      </c>
      <c r="N57" s="74" t="s">
        <v>111</v>
      </c>
      <c r="O57" s="74" t="s">
        <v>25</v>
      </c>
      <c r="P57" s="74" t="s">
        <v>112</v>
      </c>
      <c r="Q57" s="74" t="s">
        <v>113</v>
      </c>
    </row>
    <row r="58" spans="1:17" s="7" customFormat="1" ht="39.75" customHeight="1">
      <c r="A58" s="37"/>
      <c r="B58" s="27" t="s">
        <v>78</v>
      </c>
      <c r="C58" s="22" t="s">
        <v>36</v>
      </c>
      <c r="D58" s="21" t="s">
        <v>79</v>
      </c>
      <c r="E58" s="47">
        <f>F58</f>
        <v>696665</v>
      </c>
      <c r="F58" s="47">
        <f>1195900-499235</f>
        <v>696665</v>
      </c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7">
        <f t="shared" si="10"/>
        <v>696665</v>
      </c>
    </row>
    <row r="59" spans="1:17" s="7" customFormat="1" ht="140.25" customHeight="1">
      <c r="A59" s="37"/>
      <c r="B59" s="27"/>
      <c r="C59" s="22"/>
      <c r="D59" s="13" t="s">
        <v>71</v>
      </c>
      <c r="E59" s="48">
        <f>E58</f>
        <v>696665</v>
      </c>
      <c r="F59" s="47">
        <f>F58</f>
        <v>696665</v>
      </c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7">
        <f t="shared" si="10"/>
        <v>696665</v>
      </c>
    </row>
    <row r="60" spans="1:17" s="7" customFormat="1" ht="43.5" customHeight="1">
      <c r="A60" s="37"/>
      <c r="B60" s="27" t="s">
        <v>80</v>
      </c>
      <c r="C60" s="22" t="s">
        <v>36</v>
      </c>
      <c r="D60" s="13" t="s">
        <v>81</v>
      </c>
      <c r="E60" s="48">
        <f>F60</f>
        <v>82500</v>
      </c>
      <c r="F60" s="47">
        <v>82500</v>
      </c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7">
        <f t="shared" si="10"/>
        <v>82500</v>
      </c>
    </row>
    <row r="61" spans="1:17" s="7" customFormat="1" ht="141.75" customHeight="1">
      <c r="A61" s="37"/>
      <c r="B61" s="27"/>
      <c r="C61" s="22"/>
      <c r="D61" s="13" t="s">
        <v>71</v>
      </c>
      <c r="E61" s="48">
        <f>E60</f>
        <v>82500</v>
      </c>
      <c r="F61" s="47">
        <f>F60</f>
        <v>82500</v>
      </c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7">
        <f t="shared" si="10"/>
        <v>82500</v>
      </c>
    </row>
    <row r="62" spans="1:17" s="7" customFormat="1" ht="39.75" customHeight="1">
      <c r="A62" s="37"/>
      <c r="B62" s="27" t="s">
        <v>82</v>
      </c>
      <c r="C62" s="22" t="s">
        <v>36</v>
      </c>
      <c r="D62" s="21" t="s">
        <v>83</v>
      </c>
      <c r="E62" s="47">
        <f>F62</f>
        <v>7178655</v>
      </c>
      <c r="F62" s="47">
        <f>7178700-45</f>
        <v>7178655</v>
      </c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7">
        <f t="shared" si="10"/>
        <v>7178655</v>
      </c>
    </row>
    <row r="63" spans="1:17" s="7" customFormat="1" ht="138" customHeight="1">
      <c r="A63" s="37"/>
      <c r="B63" s="38"/>
      <c r="C63" s="18"/>
      <c r="D63" s="13" t="s">
        <v>71</v>
      </c>
      <c r="E63" s="48">
        <f>E62</f>
        <v>7178655</v>
      </c>
      <c r="F63" s="47">
        <f>F62</f>
        <v>7178655</v>
      </c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7">
        <f t="shared" si="10"/>
        <v>7178655</v>
      </c>
    </row>
    <row r="64" spans="1:17" s="6" customFormat="1" ht="45" customHeight="1">
      <c r="A64" s="23"/>
      <c r="B64" s="27" t="s">
        <v>16</v>
      </c>
      <c r="C64" s="27" t="s">
        <v>37</v>
      </c>
      <c r="D64" s="41" t="s">
        <v>15</v>
      </c>
      <c r="E64" s="47">
        <f>F64</f>
        <v>490400</v>
      </c>
      <c r="F64" s="47">
        <f>357200+109200+24000</f>
        <v>490400</v>
      </c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>
        <f>E64+J64</f>
        <v>490400</v>
      </c>
    </row>
    <row r="65" spans="1:17" s="6" customFormat="1" ht="43.5" customHeight="1">
      <c r="A65" s="23"/>
      <c r="B65" s="27" t="s">
        <v>85</v>
      </c>
      <c r="C65" s="27" t="s">
        <v>39</v>
      </c>
      <c r="D65" s="63" t="s">
        <v>86</v>
      </c>
      <c r="E65" s="47">
        <f>F65</f>
        <v>3100500</v>
      </c>
      <c r="F65" s="47">
        <f>3100900-400</f>
        <v>3100500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>
        <f>E65+J65</f>
        <v>3100500</v>
      </c>
    </row>
    <row r="66" spans="1:17" s="6" customFormat="1" ht="144.75" customHeight="1">
      <c r="A66" s="23"/>
      <c r="B66" s="27"/>
      <c r="C66" s="27"/>
      <c r="D66" s="13" t="s">
        <v>71</v>
      </c>
      <c r="E66" s="47">
        <f>E65</f>
        <v>3100500</v>
      </c>
      <c r="F66" s="47">
        <f>F65</f>
        <v>3100500</v>
      </c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</row>
    <row r="67" spans="1:17" s="6" customFormat="1" ht="49.5" customHeight="1">
      <c r="A67" s="23"/>
      <c r="B67" s="23" t="s">
        <v>28</v>
      </c>
      <c r="C67" s="23" t="s">
        <v>40</v>
      </c>
      <c r="D67" s="24" t="s">
        <v>54</v>
      </c>
      <c r="E67" s="48">
        <f>F67</f>
        <v>10384315</v>
      </c>
      <c r="F67" s="48">
        <f>11513200-1128885</f>
        <v>10384315</v>
      </c>
      <c r="G67" s="61">
        <v>7894301</v>
      </c>
      <c r="H67" s="61">
        <v>318703</v>
      </c>
      <c r="I67" s="47"/>
      <c r="J67" s="48">
        <f>K67+N67</f>
        <v>317281</v>
      </c>
      <c r="K67" s="47">
        <v>317281</v>
      </c>
      <c r="L67" s="62">
        <v>191880</v>
      </c>
      <c r="M67" s="62">
        <v>37108</v>
      </c>
      <c r="N67" s="48"/>
      <c r="O67" s="48"/>
      <c r="P67" s="48"/>
      <c r="Q67" s="45">
        <f>E67+J67</f>
        <v>10701596</v>
      </c>
    </row>
    <row r="68" spans="1:17" s="6" customFormat="1" ht="113.25" customHeight="1">
      <c r="A68" s="23"/>
      <c r="B68" s="23" t="s">
        <v>27</v>
      </c>
      <c r="C68" s="23" t="s">
        <v>39</v>
      </c>
      <c r="D68" s="24" t="s">
        <v>55</v>
      </c>
      <c r="E68" s="47">
        <f>F68</f>
        <v>305900</v>
      </c>
      <c r="F68" s="47">
        <v>305900</v>
      </c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>
        <f>E68+J68</f>
        <v>305900</v>
      </c>
    </row>
    <row r="69" spans="1:17" s="6" customFormat="1" ht="42" customHeight="1">
      <c r="A69" s="23"/>
      <c r="B69" s="23" t="s">
        <v>29</v>
      </c>
      <c r="C69" s="23" t="s">
        <v>39</v>
      </c>
      <c r="D69" s="24" t="s">
        <v>56</v>
      </c>
      <c r="E69" s="47">
        <f>F69</f>
        <v>2645319</v>
      </c>
      <c r="F69" s="47">
        <f>2875600-230281</f>
        <v>2645319</v>
      </c>
      <c r="G69" s="61">
        <v>1610358</v>
      </c>
      <c r="H69" s="62">
        <v>391750</v>
      </c>
      <c r="I69" s="48"/>
      <c r="J69" s="48"/>
      <c r="K69" s="48"/>
      <c r="L69" s="48"/>
      <c r="M69" s="48"/>
      <c r="N69" s="48"/>
      <c r="O69" s="48"/>
      <c r="P69" s="55"/>
      <c r="Q69" s="45">
        <f>E69+J69</f>
        <v>2645319</v>
      </c>
    </row>
    <row r="70" spans="1:17" s="6" customFormat="1" ht="43.5" customHeight="1">
      <c r="A70" s="23"/>
      <c r="B70" s="23" t="s">
        <v>87</v>
      </c>
      <c r="C70" s="22" t="s">
        <v>39</v>
      </c>
      <c r="D70" s="26" t="s">
        <v>88</v>
      </c>
      <c r="E70" s="47">
        <f>F70</f>
        <v>19352900</v>
      </c>
      <c r="F70" s="47">
        <v>19352900</v>
      </c>
      <c r="G70" s="47"/>
      <c r="H70" s="48"/>
      <c r="I70" s="48"/>
      <c r="J70" s="48"/>
      <c r="K70" s="48"/>
      <c r="L70" s="48"/>
      <c r="M70" s="48"/>
      <c r="N70" s="48"/>
      <c r="O70" s="48"/>
      <c r="P70" s="55"/>
      <c r="Q70" s="45">
        <f>E70+J70</f>
        <v>19352900</v>
      </c>
    </row>
    <row r="71" spans="1:17" s="6" customFormat="1" ht="144" customHeight="1">
      <c r="A71" s="23"/>
      <c r="B71" s="23"/>
      <c r="C71" s="25"/>
      <c r="D71" s="13" t="s">
        <v>71</v>
      </c>
      <c r="E71" s="47">
        <f>E70</f>
        <v>19352900</v>
      </c>
      <c r="F71" s="47">
        <f>F70</f>
        <v>19352900</v>
      </c>
      <c r="G71" s="47"/>
      <c r="H71" s="48"/>
      <c r="I71" s="48"/>
      <c r="J71" s="48"/>
      <c r="K71" s="48"/>
      <c r="L71" s="48"/>
      <c r="M71" s="48"/>
      <c r="N71" s="48"/>
      <c r="O71" s="48"/>
      <c r="P71" s="55"/>
      <c r="Q71" s="48">
        <f>E71+J71</f>
        <v>19352900</v>
      </c>
    </row>
    <row r="72" spans="1:17" s="6" customFormat="1" ht="66.75" customHeight="1">
      <c r="A72" s="95" t="s">
        <v>30</v>
      </c>
      <c r="B72" s="95"/>
      <c r="C72" s="95"/>
      <c r="D72" s="95"/>
      <c r="E72" s="52">
        <f aca="true" t="shared" si="11" ref="E72:Q72">E15+E33+E36</f>
        <v>157142369</v>
      </c>
      <c r="F72" s="52">
        <f t="shared" si="11"/>
        <v>157142369</v>
      </c>
      <c r="G72" s="52">
        <f t="shared" si="11"/>
        <v>24573737</v>
      </c>
      <c r="H72" s="52">
        <f t="shared" si="11"/>
        <v>6059383</v>
      </c>
      <c r="I72" s="52">
        <f t="shared" si="11"/>
        <v>0</v>
      </c>
      <c r="J72" s="52">
        <f t="shared" si="11"/>
        <v>5257689</v>
      </c>
      <c r="K72" s="52">
        <f t="shared" si="11"/>
        <v>1296021</v>
      </c>
      <c r="L72" s="52">
        <f t="shared" si="11"/>
        <v>538188</v>
      </c>
      <c r="M72" s="52">
        <f t="shared" si="11"/>
        <v>282255</v>
      </c>
      <c r="N72" s="52">
        <f t="shared" si="11"/>
        <v>3961668</v>
      </c>
      <c r="O72" s="52">
        <f t="shared" si="11"/>
        <v>3961668</v>
      </c>
      <c r="P72" s="52">
        <f t="shared" si="11"/>
        <v>3961668</v>
      </c>
      <c r="Q72" s="52">
        <f t="shared" si="11"/>
        <v>162400058</v>
      </c>
    </row>
    <row r="73" spans="1:17" s="6" customFormat="1" ht="66.75" customHeight="1">
      <c r="A73" s="95" t="s">
        <v>89</v>
      </c>
      <c r="B73" s="95"/>
      <c r="C73" s="95"/>
      <c r="D73" s="95"/>
      <c r="E73" s="52">
        <f>E39+E44+E31</f>
        <v>116262462</v>
      </c>
      <c r="F73" s="52">
        <f aca="true" t="shared" si="12" ref="F73:Q73">F39+F44+F31</f>
        <v>116262462</v>
      </c>
      <c r="G73" s="52">
        <f t="shared" si="12"/>
        <v>0</v>
      </c>
      <c r="H73" s="52">
        <f t="shared" si="12"/>
        <v>0</v>
      </c>
      <c r="I73" s="52">
        <f t="shared" si="12"/>
        <v>0</v>
      </c>
      <c r="J73" s="52">
        <f t="shared" si="12"/>
        <v>0</v>
      </c>
      <c r="K73" s="52">
        <f t="shared" si="12"/>
        <v>0</v>
      </c>
      <c r="L73" s="52">
        <f t="shared" si="12"/>
        <v>0</v>
      </c>
      <c r="M73" s="52">
        <f t="shared" si="12"/>
        <v>0</v>
      </c>
      <c r="N73" s="52">
        <f t="shared" si="12"/>
        <v>0</v>
      </c>
      <c r="O73" s="52">
        <f t="shared" si="12"/>
        <v>0</v>
      </c>
      <c r="P73" s="52">
        <f t="shared" si="12"/>
        <v>0</v>
      </c>
      <c r="Q73" s="52">
        <f t="shared" si="12"/>
        <v>116262462</v>
      </c>
    </row>
    <row r="74" spans="1:17" s="44" customFormat="1" ht="68.2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</row>
    <row r="75" spans="1:17" s="58" customFormat="1" ht="100.5" customHeight="1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56"/>
      <c r="Q75" s="57"/>
    </row>
    <row r="76" spans="1:17" s="58" customFormat="1" ht="65.25" customHeight="1">
      <c r="A76" s="96" t="s">
        <v>122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1:16" s="59" customFormat="1" ht="82.5" customHeight="1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1:17" s="60" customFormat="1" ht="72.75">
      <c r="A78" s="75"/>
      <c r="B78" s="75"/>
      <c r="C78" s="75"/>
      <c r="D78" s="76"/>
      <c r="E78" s="76"/>
      <c r="F78" s="77"/>
      <c r="G78" s="78"/>
      <c r="H78" s="78"/>
      <c r="I78" s="78"/>
      <c r="J78" s="78"/>
      <c r="K78" s="79"/>
      <c r="L78" s="80"/>
      <c r="M78" s="81"/>
      <c r="N78" s="81"/>
      <c r="O78" s="81"/>
      <c r="P78" s="81"/>
      <c r="Q78" s="81"/>
    </row>
    <row r="79" spans="1:17" s="60" customFormat="1" ht="63" customHeight="1">
      <c r="A79" s="75"/>
      <c r="B79" s="75"/>
      <c r="C79" s="75"/>
      <c r="D79" s="76"/>
      <c r="E79" s="76"/>
      <c r="F79" s="77"/>
      <c r="G79" s="78"/>
      <c r="H79" s="78"/>
      <c r="I79" s="78"/>
      <c r="J79" s="78"/>
      <c r="K79" s="79"/>
      <c r="L79" s="80"/>
      <c r="M79" s="81"/>
      <c r="N79" s="81"/>
      <c r="O79" s="81"/>
      <c r="P79" s="81"/>
      <c r="Q79" s="81"/>
    </row>
    <row r="80" spans="1:17" s="60" customFormat="1" ht="27.75" customHeight="1">
      <c r="A80" s="75"/>
      <c r="B80" s="75"/>
      <c r="C80" s="75"/>
      <c r="D80" s="76"/>
      <c r="E80" s="76"/>
      <c r="F80" s="77"/>
      <c r="G80" s="78"/>
      <c r="H80" s="78"/>
      <c r="I80" s="78"/>
      <c r="J80" s="78"/>
      <c r="K80" s="79"/>
      <c r="L80" s="80"/>
      <c r="M80" s="81"/>
      <c r="N80" s="81"/>
      <c r="O80" s="81"/>
      <c r="P80" s="81"/>
      <c r="Q80" s="81"/>
    </row>
    <row r="81" spans="1:20" s="60" customFormat="1" ht="53.25" customHeight="1">
      <c r="A81" s="86"/>
      <c r="B81" s="87"/>
      <c r="C81" s="87"/>
      <c r="D81" s="86"/>
      <c r="E81" s="86"/>
      <c r="F81" s="88"/>
      <c r="G81" s="89"/>
      <c r="H81" s="89"/>
      <c r="I81" s="89"/>
      <c r="J81" s="90"/>
      <c r="K81" s="86"/>
      <c r="L81" s="86"/>
      <c r="M81" s="82"/>
      <c r="N81" s="82"/>
      <c r="O81" s="82"/>
      <c r="P81" s="82"/>
      <c r="Q81" s="82"/>
      <c r="T81" s="60" t="s">
        <v>31</v>
      </c>
    </row>
    <row r="82" spans="1:17" s="6" customFormat="1" ht="12.7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</row>
    <row r="83" spans="1:17" s="6" customFormat="1" ht="12.7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</row>
    <row r="84" spans="1:17" s="6" customFormat="1" ht="12.7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</row>
    <row r="85" spans="1:17" s="6" customFormat="1" ht="12.7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</row>
    <row r="86" spans="1:17" s="6" customFormat="1" ht="12.7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</row>
    <row r="87" spans="1:17" s="6" customFormat="1" ht="12.7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</row>
    <row r="88" spans="1:17" s="6" customFormat="1" ht="12.7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</row>
    <row r="89" spans="1:17" s="6" customFormat="1" ht="12.7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</row>
    <row r="90" spans="1:17" s="6" customFormat="1" ht="12.7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</row>
    <row r="91" spans="1:17" s="6" customFormat="1" ht="12.7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</row>
    <row r="92" spans="1:17" ht="12.7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</row>
    <row r="93" spans="1:17" ht="12.7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</row>
    <row r="94" spans="1:17" ht="12.7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</row>
    <row r="95" spans="1:17" ht="12.7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</row>
    <row r="96" spans="1:17" ht="12.7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</row>
    <row r="97" spans="1:17" ht="12.7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</row>
    <row r="98" spans="1:17" ht="12.7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</row>
    <row r="99" spans="1:17" ht="12.7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</row>
    <row r="100" spans="1:17" ht="12.7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</row>
    <row r="101" spans="1:17" ht="12.7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</row>
    <row r="102" spans="1:17" ht="12.7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</row>
    <row r="103" spans="1:17" ht="12.7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</row>
    <row r="104" spans="1:17" ht="12.7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</row>
    <row r="105" spans="1:17" ht="12.7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</row>
    <row r="106" spans="1:17" ht="12.7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</row>
    <row r="107" spans="1:17" ht="12.7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</row>
    <row r="108" spans="1:17" ht="12.7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</row>
    <row r="109" spans="1:17" ht="12.7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</row>
    <row r="110" spans="1:17" ht="12.7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</row>
    <row r="111" spans="1:17" ht="12.7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</row>
    <row r="112" spans="1:17" ht="12.7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</row>
    <row r="113" spans="1:17" ht="12.7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</row>
    <row r="114" spans="1:17" ht="12.7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</row>
    <row r="115" spans="1:17" ht="12.7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</row>
    <row r="116" spans="1:17" ht="12.7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</row>
    <row r="117" spans="1:17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</sheetData>
  <sheetProtection selectLockedCells="1" selectUnlockedCells="1"/>
  <mergeCells count="51">
    <mergeCell ref="O1:Q1"/>
    <mergeCell ref="O2:Q2"/>
    <mergeCell ref="O3:Q3"/>
    <mergeCell ref="L9:M9"/>
    <mergeCell ref="B5:Q5"/>
    <mergeCell ref="F9:F13"/>
    <mergeCell ref="B7:B13"/>
    <mergeCell ref="G10:G13"/>
    <mergeCell ref="A77:P77"/>
    <mergeCell ref="N36:N37"/>
    <mergeCell ref="I36:I37"/>
    <mergeCell ref="A73:D73"/>
    <mergeCell ref="L36:L37"/>
    <mergeCell ref="K9:K13"/>
    <mergeCell ref="L10:L13"/>
    <mergeCell ref="M10:M13"/>
    <mergeCell ref="F36:F37"/>
    <mergeCell ref="P56:Q56"/>
    <mergeCell ref="D36:D37"/>
    <mergeCell ref="I9:I13"/>
    <mergeCell ref="O10:O13"/>
    <mergeCell ref="E7:I8"/>
    <mergeCell ref="Q7:Q13"/>
    <mergeCell ref="D7:D13"/>
    <mergeCell ref="J7:P8"/>
    <mergeCell ref="A82:Q116"/>
    <mergeCell ref="P36:P37"/>
    <mergeCell ref="Q36:Q37"/>
    <mergeCell ref="J36:J37"/>
    <mergeCell ref="K36:K37"/>
    <mergeCell ref="O9:P9"/>
    <mergeCell ref="A36:A37"/>
    <mergeCell ref="A7:A13"/>
    <mergeCell ref="A75:O75"/>
    <mergeCell ref="F56:G56"/>
    <mergeCell ref="G36:G37"/>
    <mergeCell ref="O36:O37"/>
    <mergeCell ref="A72:D72"/>
    <mergeCell ref="H10:H13"/>
    <mergeCell ref="A76:Q76"/>
    <mergeCell ref="M36:M37"/>
    <mergeCell ref="C36:C37"/>
    <mergeCell ref="H36:H37"/>
    <mergeCell ref="E36:E37"/>
    <mergeCell ref="B36:B37"/>
    <mergeCell ref="P10:P13"/>
    <mergeCell ref="C7:C13"/>
    <mergeCell ref="E9:E13"/>
    <mergeCell ref="N9:N13"/>
    <mergeCell ref="J9:J13"/>
    <mergeCell ref="G9:H9"/>
  </mergeCells>
  <printOptions/>
  <pageMargins left="0.7874015748031497" right="0.7874015748031497" top="1.062992125984252" bottom="0.3937007874015748" header="0" footer="0"/>
  <pageSetup fitToHeight="2" horizontalDpi="600" verticalDpi="600" orientation="landscape" paperSize="9" scale="15" r:id="rId1"/>
  <rowBreaks count="1" manualBreakCount="1">
    <brk id="5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2016-03-31T13:51:12Z</cp:lastPrinted>
  <dcterms:created xsi:type="dcterms:W3CDTF">2016-04-01T07:05:17Z</dcterms:created>
  <dcterms:modified xsi:type="dcterms:W3CDTF">2016-04-01T07:05:17Z</dcterms:modified>
  <cp:category/>
  <cp:version/>
  <cp:contentType/>
  <cp:contentStatus/>
</cp:coreProperties>
</file>