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д3 (2)" sheetId="1" r:id="rId1"/>
  </sheets>
  <definedNames>
    <definedName name="Excel_BuiltIn_Print_Area_1">'Дод3 (2)'!$A$1:$M$77</definedName>
    <definedName name="Excel_BuiltIn_Print_Area_1_1">'Дод3 (2)'!$A$1:$M$82</definedName>
    <definedName name="_xlnm.Print_Area" localSheetId="0">'Дод3 (2)'!$A$1:$M$81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K64" authorId="0">
      <text>
        <r>
          <rPr>
            <b/>
            <sz val="8"/>
            <color indexed="56"/>
            <rFont val="Tahoma"/>
            <family val="2"/>
          </rPr>
          <t xml:space="preserve">Admin:
</t>
        </r>
      </text>
    </comment>
  </commentList>
</comments>
</file>

<file path=xl/sharedStrings.xml><?xml version="1.0" encoding="utf-8"?>
<sst xmlns="http://schemas.openxmlformats.org/spreadsheetml/2006/main" count="127" uniqueCount="108">
  <si>
    <t xml:space="preserve">           </t>
  </si>
  <si>
    <t xml:space="preserve">Додаток 3 </t>
  </si>
  <si>
    <t>до рішення районної у місті ради</t>
  </si>
  <si>
    <t>від 24 грудня 2013 року № 276</t>
  </si>
  <si>
    <t xml:space="preserve">Розподіл видатків районного у місті бюджету  на  2013 рік </t>
  </si>
  <si>
    <t>за головними розпорядниками коштів</t>
  </si>
  <si>
    <t>грн.</t>
  </si>
  <si>
    <t>Код типової відомчої класифікації</t>
  </si>
  <si>
    <t>Назва головного розпорядника</t>
  </si>
  <si>
    <t>Видатки загального фонду</t>
  </si>
  <si>
    <t>Видатки спеціального фонду</t>
  </si>
  <si>
    <t>Разом</t>
  </si>
  <si>
    <t xml:space="preserve">Код тимчасової відомчої класифікації видатків </t>
  </si>
  <si>
    <t xml:space="preserve">Найменування коду тимчасової класифікації видатків та кредитування місцевих бюджетів </t>
  </si>
  <si>
    <t>Всього</t>
  </si>
  <si>
    <t>з них:</t>
  </si>
  <si>
    <t>споживання</t>
  </si>
  <si>
    <t>розвитку</t>
  </si>
  <si>
    <t>Оплата праці</t>
  </si>
  <si>
    <t>комунальні послуги та енергоносії</t>
  </si>
  <si>
    <t>оплата праці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</si>
  <si>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</si>
  <si>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</si>
  <si>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03</t>
  </si>
  <si>
    <t xml:space="preserve">Виконавчий комітет Саксаганської районної у місті ради </t>
  </si>
  <si>
    <t>010116</t>
  </si>
  <si>
    <t>Органи місцевого самоврядування</t>
  </si>
  <si>
    <t>090802</t>
  </si>
  <si>
    <t>Інші програми соціального захисту дітей</t>
  </si>
  <si>
    <t>090412</t>
  </si>
  <si>
    <t>Інші видатки на соціальний захист населення</t>
  </si>
  <si>
    <t>091103</t>
  </si>
  <si>
    <t xml:space="preserve">Соціальні програми і заходи державних органів у справах молоді </t>
  </si>
  <si>
    <t>091104</t>
  </si>
  <si>
    <t>Соціальні програми і заходи державних органів з питань забезпечення рівних прав та можливостей жінок і чоловіків</t>
  </si>
  <si>
    <t>091107</t>
  </si>
  <si>
    <t xml:space="preserve">Соціальні програми і заходи державних органів у справах сім'ї </t>
  </si>
  <si>
    <t>Філармонії, музичні колективи і ансамблі та інші мистецькі заклади та заходи</t>
  </si>
  <si>
    <t>Проведення навчально-тренувальних зборів і змагань</t>
  </si>
  <si>
    <t>10</t>
  </si>
  <si>
    <t>Відділ освіти виконкому Саксаганської районної у місті  ради</t>
  </si>
  <si>
    <t>Утримання та навчально-тренувальна робота дитячо-юнацьких спортивних шкіл</t>
  </si>
  <si>
    <t>20</t>
  </si>
  <si>
    <t xml:space="preserve">Служба у справах дітей виконкому районної у місті ради </t>
  </si>
  <si>
    <t xml:space="preserve">у тому числі за рахунок інших субвенцій </t>
  </si>
  <si>
    <t>090700</t>
  </si>
  <si>
    <t>Утримання закладів, що надають соціальні послуги дітям, які опинилися в складних життєвих обставинах</t>
  </si>
  <si>
    <t>250380</t>
  </si>
  <si>
    <t>Інші субвенції</t>
  </si>
  <si>
    <t>в тому числі за рахунок субвенції з Саксаганського районного у місті бюджету міському бюджету на виготовлення проектно-кошторисної документації з капітального ремонту системи газопостачання центру соціально-психологічної реабілітації дітей</t>
  </si>
  <si>
    <t>15</t>
  </si>
  <si>
    <t>Управління праці та соціального захисту населення виконкому Саксаганської районної у місті ради</t>
  </si>
  <si>
    <t>у тому числі за рахунок  субвенцій з державного бюджету місцевим бюджетам на:</t>
  </si>
  <si>
    <t xml:space="preserve">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</si>
  <si>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</si>
  <si>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 xml:space="preserve"> фінансування ремонту приміщень управлінь праці та соціального захисту виконавчих органів міських ( 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 заходів виконання спільного із Світовим банком проекту "Вдосконалення системи соціальної допомоги" </t>
  </si>
  <si>
    <t>2</t>
  </si>
  <si>
    <t>продовження   додатка 3</t>
  </si>
  <si>
    <t>1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</si>
  <si>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</si>
  <si>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</si>
  <si>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</si>
  <si>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</si>
  <si>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</si>
  <si>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</si>
  <si>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</si>
  <si>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</si>
  <si>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</si>
  <si>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</si>
  <si>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 xml:space="preserve"> виплату державної соціальної допомоги на дітей-сиріт та 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принципом" гроші ходять за дитиною"</t>
  </si>
  <si>
    <t>070303</t>
  </si>
  <si>
    <t xml:space="preserve">Дитячі будинки(в тому числі сімейного типу, прийомні сім'ї) </t>
  </si>
  <si>
    <t>в тому числі за рахунок  субвенції з державного бюджету місцевим бюджетам  на виплату державної соціальної допомоги на дітей-сиріт та 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принципом" гроші ходять за дитиною"</t>
  </si>
  <si>
    <t>90203</t>
  </si>
  <si>
    <t>Інші пільги ветеранам війни, особам, на яких поширюється чинність Закону України "Про статус ветеранів війни, гарантії їх соціального захисту", особам, які мають особливі заслуги перед Батьківщиною, вдовам ( вдівцям) та батькам померлих (загиблих) осіб, які мають особливі заслуги перед Батьківщиною, ветеранам праці, особам , які мають особливі трудові заслуги перед Батьківщиною, вдовам ( вдівцям) та батькам померлих ( загиблих ) осіб,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пенсіонерами.</t>
  </si>
  <si>
    <t>в тому числі за рахунок  субвенції з державного бюджету місцевим бюджетам на надання пільг з послуг зв'язку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</si>
  <si>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090302</t>
  </si>
  <si>
    <t>Допомога у зв'язку з вагітністю і пологами</t>
  </si>
  <si>
    <t>в тому числі за рахунок субвенції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</si>
  <si>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090303</t>
  </si>
  <si>
    <t>Допомога на догляд за дитиною віком до 3 років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</si>
  <si>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</si>
  <si>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</si>
  <si>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</si>
  <si>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</si>
  <si>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Допомога на дітей одиноким матерям</t>
  </si>
  <si>
    <t>Тимчасова державна допомога дітям</t>
  </si>
  <si>
    <t>90308</t>
  </si>
  <si>
    <t>Допомога при усиновленні дитини</t>
  </si>
  <si>
    <t>090401</t>
  </si>
  <si>
    <t>Державна соціальна допомога малозабезпеченим сім'ям</t>
  </si>
  <si>
    <t>091204</t>
  </si>
  <si>
    <t>Територіальні центри  соціального обслуговування ( 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</si>
  <si>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</si>
  <si>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хворим,  які не здатні до самообслуговування і потребують сторонньої допомоги</t>
  </si>
  <si>
    <t>100203</t>
  </si>
  <si>
    <t>Благоустрій міст, сіл, селищ</t>
  </si>
  <si>
    <t>091206</t>
  </si>
  <si>
    <t xml:space="preserve">Центри соціальної реабілітації дітей-інвалідів; центри професійної реабілітації інвалідів </t>
  </si>
  <si>
    <t>в тому числі за рахунок субвенції з державного бюджету місцевим бюджетам на фінансування  Програм — переможців Всеукраїнського конкурсу проектів розвитку місцевого самоврядування</t>
  </si>
  <si>
    <t>091300</t>
  </si>
  <si>
    <t>Державна соціальна допомога інвалідам з дитинства та дітям-інвалідам</t>
  </si>
  <si>
    <t xml:space="preserve">РАЗОМ ВИДАТКІВ </t>
  </si>
  <si>
    <t xml:space="preserve">  У тому числі за рахунок субвенцій з державного та обласного бюджетів місцевим бюджетам</t>
  </si>
  <si>
    <t>У тому числі за рахунок субвенцій з районного у місті бюджету міському бюджету</t>
  </si>
  <si>
    <t>Голова постійної комісії з питань регламенту,</t>
  </si>
  <si>
    <t>законності, правопорядку, депутатської діяльності та етики</t>
  </si>
  <si>
    <t>В. Старовойт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</si>
</sst>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0"/>
      <name val="Arial"/>
      <family val="2"/>
    </font>
    <font>
      <sz val="10"/>
      <color indexed="8"/>
      <name val="Arial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i/>
      <sz val="2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b/>
      <sz val="8"/>
      <color indexed="56"/>
      <name val="Tahoma"/>
      <family val="2"/>
    </font>
    <font>
      <i/>
      <sz val="14"/>
      <color indexed="8"/>
      <name val="Arial"/>
      <family val="2"/>
    </font>
    <font>
      <sz val="12"/>
      <name val="Arial"/>
      <family val="2"/>
    </font>
    <font>
      <b/>
      <i/>
      <sz val="14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20"/>
      <color indexed="8"/>
      <name val="Times New Roman"/>
      <family val="1"/>
    </font>
    <font>
      <sz val="20"/>
      <name val="Times New Roman"/>
      <family val="1"/>
    </font>
    <font>
      <sz val="20"/>
      <name val="Arial"/>
      <family val="2"/>
    </font>
    <font>
      <sz val="14"/>
      <name val="Times New Roman"/>
      <family val="1"/>
    </font>
    <font>
      <sz val="14"/>
      <name val="Rage Italic"/>
      <family val="4"/>
    </font>
    <font>
      <sz val="10"/>
      <name val="Rage Italic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9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right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right"/>
    </xf>
    <xf numFmtId="0" fontId="12" fillId="0" borderId="16" xfId="0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right"/>
    </xf>
    <xf numFmtId="0" fontId="12" fillId="0" borderId="17" xfId="0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right"/>
    </xf>
    <xf numFmtId="0" fontId="12" fillId="0" borderId="17" xfId="0" applyFont="1" applyFill="1" applyBorder="1" applyAlignment="1">
      <alignment/>
    </xf>
    <xf numFmtId="49" fontId="11" fillId="0" borderId="21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right"/>
    </xf>
    <xf numFmtId="0" fontId="12" fillId="0" borderId="23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12" fillId="0" borderId="25" xfId="0" applyFont="1" applyFill="1" applyBorder="1" applyAlignment="1">
      <alignment horizontal="right"/>
    </xf>
    <xf numFmtId="0" fontId="12" fillId="0" borderId="24" xfId="0" applyFont="1" applyFill="1" applyBorder="1" applyAlignment="1">
      <alignment horizontal="right"/>
    </xf>
    <xf numFmtId="0" fontId="12" fillId="0" borderId="26" xfId="0" applyFont="1" applyFill="1" applyBorder="1" applyAlignment="1">
      <alignment horizontal="right"/>
    </xf>
    <xf numFmtId="0" fontId="12" fillId="0" borderId="27" xfId="0" applyFont="1" applyFill="1" applyBorder="1" applyAlignment="1">
      <alignment horizontal="right"/>
    </xf>
    <xf numFmtId="49" fontId="8" fillId="0" borderId="28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 horizontal="left" wrapText="1"/>
    </xf>
    <xf numFmtId="0" fontId="10" fillId="0" borderId="29" xfId="0" applyFont="1" applyFill="1" applyBorder="1" applyAlignment="1">
      <alignment horizontal="right"/>
    </xf>
    <xf numFmtId="0" fontId="10" fillId="0" borderId="30" xfId="0" applyFont="1" applyFill="1" applyBorder="1" applyAlignment="1">
      <alignment horizontal="right"/>
    </xf>
    <xf numFmtId="0" fontId="12" fillId="0" borderId="22" xfId="0" applyFont="1" applyFill="1" applyBorder="1" applyAlignment="1">
      <alignment/>
    </xf>
    <xf numFmtId="0" fontId="12" fillId="0" borderId="22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right"/>
    </xf>
    <xf numFmtId="49" fontId="9" fillId="0" borderId="28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left" vertical="center" wrapText="1"/>
    </xf>
    <xf numFmtId="49" fontId="8" fillId="0" borderId="32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12" fillId="0" borderId="33" xfId="0" applyFont="1" applyFill="1" applyBorder="1" applyAlignment="1">
      <alignment horizontal="right"/>
    </xf>
    <xf numFmtId="0" fontId="12" fillId="0" borderId="34" xfId="0" applyFont="1" applyFill="1" applyBorder="1" applyAlignment="1">
      <alignment horizontal="right"/>
    </xf>
    <xf numFmtId="0" fontId="10" fillId="0" borderId="34" xfId="0" applyFont="1" applyFill="1" applyBorder="1" applyAlignment="1">
      <alignment horizontal="right"/>
    </xf>
    <xf numFmtId="49" fontId="11" fillId="0" borderId="35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left"/>
    </xf>
    <xf numFmtId="0" fontId="12" fillId="0" borderId="36" xfId="0" applyFont="1" applyFill="1" applyBorder="1" applyAlignment="1">
      <alignment horizontal="right"/>
    </xf>
    <xf numFmtId="0" fontId="12" fillId="0" borderId="36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11" fillId="0" borderId="36" xfId="0" applyFont="1" applyFill="1" applyBorder="1" applyAlignment="1">
      <alignment horizontal="left"/>
    </xf>
    <xf numFmtId="0" fontId="10" fillId="0" borderId="38" xfId="0" applyFont="1" applyFill="1" applyBorder="1" applyAlignment="1">
      <alignment horizontal="right"/>
    </xf>
    <xf numFmtId="49" fontId="11" fillId="0" borderId="32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left" wrapText="1"/>
    </xf>
    <xf numFmtId="0" fontId="12" fillId="0" borderId="42" xfId="0" applyFont="1" applyFill="1" applyBorder="1" applyAlignment="1">
      <alignment horizontal="right"/>
    </xf>
    <xf numFmtId="0" fontId="12" fillId="0" borderId="43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vertical="center" wrapText="1"/>
    </xf>
    <xf numFmtId="49" fontId="8" fillId="0" borderId="21" xfId="0" applyNumberFormat="1" applyFont="1" applyFill="1" applyBorder="1" applyAlignment="1">
      <alignment horizontal="center"/>
    </xf>
    <xf numFmtId="0" fontId="5" fillId="0" borderId="22" xfId="0" applyNumberFormat="1" applyFont="1" applyFill="1" applyBorder="1" applyAlignment="1">
      <alignment horizontal="left" wrapText="1"/>
    </xf>
    <xf numFmtId="0" fontId="12" fillId="0" borderId="22" xfId="0" applyFont="1" applyFill="1" applyBorder="1" applyAlignment="1">
      <alignment horizontal="right" wrapText="1"/>
    </xf>
    <xf numFmtId="49" fontId="5" fillId="0" borderId="44" xfId="0" applyNumberFormat="1" applyFont="1" applyFill="1" applyBorder="1" applyAlignment="1">
      <alignment horizontal="center" vertical="center" wrapText="1"/>
    </xf>
    <xf numFmtId="0" fontId="5" fillId="0" borderId="45" xfId="0" applyNumberFormat="1" applyFont="1" applyFill="1" applyBorder="1" applyAlignment="1">
      <alignment horizontal="left" wrapText="1"/>
    </xf>
    <xf numFmtId="0" fontId="12" fillId="0" borderId="45" xfId="0" applyNumberFormat="1" applyFont="1" applyFill="1" applyBorder="1" applyAlignment="1">
      <alignment horizontal="right"/>
    </xf>
    <xf numFmtId="0" fontId="12" fillId="0" borderId="45" xfId="0" applyFont="1" applyFill="1" applyBorder="1" applyAlignment="1">
      <alignment horizontal="right"/>
    </xf>
    <xf numFmtId="0" fontId="12" fillId="0" borderId="46" xfId="0" applyFont="1" applyFill="1" applyBorder="1" applyAlignment="1">
      <alignment horizontal="right"/>
    </xf>
    <xf numFmtId="49" fontId="1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right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wrapText="1"/>
    </xf>
    <xf numFmtId="49" fontId="5" fillId="0" borderId="18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right"/>
    </xf>
    <xf numFmtId="49" fontId="8" fillId="0" borderId="18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right" wrapText="1"/>
    </xf>
    <xf numFmtId="0" fontId="10" fillId="0" borderId="19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right"/>
    </xf>
    <xf numFmtId="49" fontId="11" fillId="0" borderId="18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49" fontId="11" fillId="0" borderId="44" xfId="0" applyNumberFormat="1" applyFont="1" applyFill="1" applyBorder="1" applyAlignment="1">
      <alignment horizontal="center" vertical="center"/>
    </xf>
    <xf numFmtId="49" fontId="11" fillId="0" borderId="45" xfId="0" applyNumberFormat="1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right"/>
    </xf>
    <xf numFmtId="0" fontId="12" fillId="0" borderId="45" xfId="0" applyFont="1" applyFill="1" applyBorder="1" applyAlignment="1">
      <alignment/>
    </xf>
    <xf numFmtId="0" fontId="12" fillId="0" borderId="48" xfId="0" applyFont="1" applyFill="1" applyBorder="1" applyAlignment="1">
      <alignment horizontal="right"/>
    </xf>
    <xf numFmtId="0" fontId="10" fillId="0" borderId="46" xfId="0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49" fontId="11" fillId="0" borderId="49" xfId="0" applyNumberFormat="1" applyFont="1" applyFill="1" applyBorder="1" applyAlignment="1">
      <alignment horizontal="center" vertical="center"/>
    </xf>
    <xf numFmtId="49" fontId="11" fillId="0" borderId="49" xfId="0" applyNumberFormat="1" applyFont="1" applyFill="1" applyBorder="1" applyAlignment="1">
      <alignment horizontal="left" vertical="center" wrapText="1"/>
    </xf>
    <xf numFmtId="0" fontId="10" fillId="0" borderId="49" xfId="0" applyFont="1" applyFill="1" applyBorder="1" applyAlignment="1">
      <alignment horizontal="right"/>
    </xf>
    <xf numFmtId="0" fontId="12" fillId="0" borderId="49" xfId="0" applyFont="1" applyFill="1" applyBorder="1" applyAlignment="1">
      <alignment horizontal="right"/>
    </xf>
    <xf numFmtId="0" fontId="12" fillId="0" borderId="49" xfId="0" applyFont="1" applyFill="1" applyBorder="1" applyAlignment="1">
      <alignment horizontal="center"/>
    </xf>
    <xf numFmtId="49" fontId="11" fillId="0" borderId="32" xfId="0" applyNumberFormat="1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wrapText="1"/>
    </xf>
    <xf numFmtId="0" fontId="10" fillId="0" borderId="39" xfId="0" applyFont="1" applyFill="1" applyBorder="1" applyAlignment="1">
      <alignment horizontal="right"/>
    </xf>
    <xf numFmtId="0" fontId="10" fillId="0" borderId="51" xfId="0" applyFont="1" applyFill="1" applyBorder="1" applyAlignment="1">
      <alignment horizontal="right"/>
    </xf>
    <xf numFmtId="2" fontId="17" fillId="0" borderId="29" xfId="0" applyNumberFormat="1" applyFont="1" applyFill="1" applyBorder="1" applyAlignment="1">
      <alignment horizontal="right"/>
    </xf>
    <xf numFmtId="0" fontId="17" fillId="0" borderId="29" xfId="0" applyFont="1" applyFill="1" applyBorder="1" applyAlignment="1">
      <alignment horizontal="right"/>
    </xf>
    <xf numFmtId="2" fontId="17" fillId="0" borderId="30" xfId="0" applyNumberFormat="1" applyFont="1" applyFill="1" applyBorder="1" applyAlignment="1">
      <alignment horizontal="right"/>
    </xf>
    <xf numFmtId="0" fontId="19" fillId="0" borderId="29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5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49" fontId="8" fillId="0" borderId="28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 horizontal="left" wrapText="1"/>
    </xf>
    <xf numFmtId="0" fontId="10" fillId="0" borderId="29" xfId="0" applyFont="1" applyFill="1" applyBorder="1" applyAlignment="1">
      <alignment horizontal="right"/>
    </xf>
    <xf numFmtId="0" fontId="10" fillId="0" borderId="30" xfId="0" applyFont="1" applyFill="1" applyBorder="1" applyAlignment="1">
      <alignment horizontal="right"/>
    </xf>
    <xf numFmtId="49" fontId="12" fillId="0" borderId="0" xfId="0" applyNumberFormat="1" applyFont="1" applyFill="1" applyBorder="1" applyAlignment="1">
      <alignment horizontal="right" vertical="center" wrapText="1"/>
    </xf>
    <xf numFmtId="0" fontId="8" fillId="0" borderId="28" xfId="0" applyFont="1" applyFill="1" applyBorder="1" applyAlignment="1">
      <alignment horizontal="left"/>
    </xf>
    <xf numFmtId="0" fontId="18" fillId="0" borderId="28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6215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3"/>
  <sheetViews>
    <sheetView tabSelected="1" view="pageBreakPreview" zoomScale="59" zoomScaleNormal="75" zoomScaleSheetLayoutView="59" zoomScalePageLayoutView="0" workbookViewId="0" topLeftCell="A61">
      <selection activeCell="A80" sqref="A80:M80"/>
    </sheetView>
  </sheetViews>
  <sheetFormatPr defaultColWidth="9.00390625" defaultRowHeight="12.75"/>
  <cols>
    <col min="1" max="1" width="28.00390625" style="1" customWidth="1"/>
    <col min="2" max="2" width="82.8515625" style="1" customWidth="1"/>
    <col min="3" max="3" width="28.00390625" style="1" customWidth="1"/>
    <col min="4" max="4" width="24.28125" style="1" customWidth="1"/>
    <col min="5" max="5" width="20.421875" style="1" customWidth="1"/>
    <col min="6" max="6" width="19.00390625" style="1" customWidth="1"/>
    <col min="7" max="7" width="17.00390625" style="1" customWidth="1"/>
    <col min="8" max="8" width="15.00390625" style="1" customWidth="1"/>
    <col min="9" max="9" width="16.421875" style="1" customWidth="1"/>
    <col min="10" max="10" width="16.8515625" style="1" customWidth="1"/>
    <col min="11" max="12" width="15.7109375" style="1" customWidth="1"/>
    <col min="13" max="13" width="24.421875" style="1" customWidth="1"/>
    <col min="14" max="14" width="9.00390625" style="1" customWidth="1"/>
    <col min="15" max="15" width="11.57421875" style="1" customWidth="1"/>
    <col min="16" max="16" width="51.28125" style="1" customWidth="1"/>
    <col min="17" max="24" width="9.00390625" style="1" customWidth="1"/>
    <col min="25" max="25" width="10.00390625" style="1" customWidth="1"/>
    <col min="26" max="27" width="9.00390625" style="1" customWidth="1"/>
    <col min="28" max="28" width="10.140625" style="1" customWidth="1"/>
    <col min="29" max="29" width="9.00390625" style="1" customWidth="1"/>
    <col min="30" max="30" width="10.7109375" style="1" customWidth="1"/>
    <col min="31" max="31" width="52.140625" style="1" customWidth="1"/>
    <col min="32" max="32" width="9.00390625" style="1" customWidth="1"/>
    <col min="33" max="33" width="9.57421875" style="1" customWidth="1"/>
    <col min="34" max="34" width="10.421875" style="1" customWidth="1"/>
    <col min="35" max="39" width="9.00390625" style="1" customWidth="1"/>
    <col min="40" max="40" width="9.8515625" style="1" customWidth="1"/>
    <col min="41" max="16384" width="9.00390625" style="1" customWidth="1"/>
  </cols>
  <sheetData>
    <row r="1" spans="8:13" ht="25.5">
      <c r="H1" s="2" t="s">
        <v>0</v>
      </c>
      <c r="J1" s="146" t="s">
        <v>1</v>
      </c>
      <c r="K1" s="146"/>
      <c r="L1" s="146"/>
      <c r="M1" s="146"/>
    </row>
    <row r="2" spans="10:15" ht="25.5">
      <c r="J2" s="146" t="s">
        <v>2</v>
      </c>
      <c r="K2" s="146"/>
      <c r="L2" s="146"/>
      <c r="M2" s="146"/>
      <c r="N2" s="3"/>
      <c r="O2" s="3"/>
    </row>
    <row r="3" spans="8:13" ht="25.5">
      <c r="H3" s="4"/>
      <c r="I3" s="3"/>
      <c r="J3" s="5" t="s">
        <v>3</v>
      </c>
      <c r="K3" s="5"/>
      <c r="L3" s="5"/>
      <c r="M3" s="5"/>
    </row>
    <row r="4" spans="8:13" ht="28.5" customHeight="1">
      <c r="H4" s="4"/>
      <c r="I4" s="4"/>
      <c r="J4" s="4"/>
      <c r="L4" s="5"/>
      <c r="M4" s="5"/>
    </row>
    <row r="5" spans="8:12" ht="14.25" customHeight="1">
      <c r="H5" s="6"/>
      <c r="J5" s="7"/>
      <c r="K5" s="6"/>
      <c r="L5" s="6"/>
    </row>
    <row r="6" spans="1:13" ht="25.5">
      <c r="A6" s="147" t="s">
        <v>4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</row>
    <row r="7" spans="1:13" ht="24.75" customHeight="1">
      <c r="A7" s="147" t="s">
        <v>5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</row>
    <row r="8" spans="4:13" ht="17.25" customHeight="1">
      <c r="D8" s="8"/>
      <c r="E8" s="8"/>
      <c r="F8" s="8"/>
      <c r="M8" s="1" t="s">
        <v>6</v>
      </c>
    </row>
    <row r="9" spans="1:13" ht="12.75" customHeight="1">
      <c r="A9" s="148" t="s">
        <v>7</v>
      </c>
      <c r="B9" s="149" t="s">
        <v>8</v>
      </c>
      <c r="C9" s="150" t="s">
        <v>9</v>
      </c>
      <c r="D9" s="150"/>
      <c r="E9" s="150"/>
      <c r="F9" s="148" t="s">
        <v>10</v>
      </c>
      <c r="G9" s="148"/>
      <c r="H9" s="148"/>
      <c r="I9" s="148"/>
      <c r="J9" s="148"/>
      <c r="K9" s="148"/>
      <c r="L9" s="148"/>
      <c r="M9" s="149" t="s">
        <v>11</v>
      </c>
    </row>
    <row r="10" spans="1:13" ht="29.25" customHeight="1">
      <c r="A10" s="148"/>
      <c r="B10" s="149"/>
      <c r="C10" s="150"/>
      <c r="D10" s="150"/>
      <c r="E10" s="150"/>
      <c r="F10" s="148"/>
      <c r="G10" s="148"/>
      <c r="H10" s="148"/>
      <c r="I10" s="148"/>
      <c r="J10" s="148"/>
      <c r="K10" s="148"/>
      <c r="L10" s="148"/>
      <c r="M10" s="149"/>
    </row>
    <row r="11" spans="1:13" ht="19.5" customHeight="1">
      <c r="A11" s="151" t="s">
        <v>12</v>
      </c>
      <c r="B11" s="152" t="s">
        <v>13</v>
      </c>
      <c r="C11" s="153" t="s">
        <v>14</v>
      </c>
      <c r="D11" s="153" t="s">
        <v>15</v>
      </c>
      <c r="E11" s="153"/>
      <c r="F11" s="153" t="s">
        <v>14</v>
      </c>
      <c r="G11" s="153" t="s">
        <v>16</v>
      </c>
      <c r="H11" s="153" t="s">
        <v>15</v>
      </c>
      <c r="I11" s="153"/>
      <c r="J11" s="153" t="s">
        <v>17</v>
      </c>
      <c r="K11" s="153" t="s">
        <v>15</v>
      </c>
      <c r="L11" s="153"/>
      <c r="M11" s="149"/>
    </row>
    <row r="12" spans="1:13" ht="15.75" customHeight="1">
      <c r="A12" s="151"/>
      <c r="B12" s="152"/>
      <c r="C12" s="153"/>
      <c r="D12" s="155" t="s">
        <v>18</v>
      </c>
      <c r="E12" s="154" t="s">
        <v>19</v>
      </c>
      <c r="F12" s="153"/>
      <c r="G12" s="153"/>
      <c r="H12" s="153" t="s">
        <v>20</v>
      </c>
      <c r="I12" s="153" t="s">
        <v>19</v>
      </c>
      <c r="J12" s="153"/>
      <c r="K12" s="153" t="s">
        <v>21</v>
      </c>
      <c r="L12" s="156" t="s">
        <v>22</v>
      </c>
      <c r="M12" s="149"/>
    </row>
    <row r="13" spans="1:13" ht="12.75" customHeight="1">
      <c r="A13" s="151"/>
      <c r="B13" s="152"/>
      <c r="C13" s="153"/>
      <c r="D13" s="155"/>
      <c r="E13" s="154"/>
      <c r="F13" s="154"/>
      <c r="G13" s="154"/>
      <c r="H13" s="154"/>
      <c r="I13" s="154"/>
      <c r="J13" s="154"/>
      <c r="K13" s="154"/>
      <c r="L13" s="156"/>
      <c r="M13" s="149"/>
    </row>
    <row r="14" spans="1:13" ht="15.75" customHeight="1">
      <c r="A14" s="151"/>
      <c r="B14" s="152"/>
      <c r="C14" s="153"/>
      <c r="D14" s="155"/>
      <c r="E14" s="154"/>
      <c r="F14" s="154"/>
      <c r="G14" s="154"/>
      <c r="H14" s="154"/>
      <c r="I14" s="154"/>
      <c r="J14" s="154"/>
      <c r="K14" s="154"/>
      <c r="L14" s="156"/>
      <c r="M14" s="149"/>
    </row>
    <row r="15" spans="1:13" ht="103.5" customHeight="1">
      <c r="A15" s="151"/>
      <c r="B15" s="152"/>
      <c r="C15" s="153"/>
      <c r="D15" s="155"/>
      <c r="E15" s="154"/>
      <c r="F15" s="154"/>
      <c r="G15" s="154"/>
      <c r="H15" s="154"/>
      <c r="I15" s="154"/>
      <c r="J15" s="154"/>
      <c r="K15" s="154"/>
      <c r="L15" s="156"/>
      <c r="M15" s="149"/>
    </row>
    <row r="16" spans="1:13" ht="17.25" customHeight="1">
      <c r="A16" s="9">
        <v>1</v>
      </c>
      <c r="B16" s="10">
        <v>2</v>
      </c>
      <c r="C16" s="11">
        <v>3</v>
      </c>
      <c r="D16" s="11">
        <v>4</v>
      </c>
      <c r="E16" s="12">
        <v>5</v>
      </c>
      <c r="F16" s="11">
        <v>6</v>
      </c>
      <c r="G16" s="11">
        <v>7</v>
      </c>
      <c r="H16" s="13">
        <v>8</v>
      </c>
      <c r="I16" s="14">
        <v>9</v>
      </c>
      <c r="J16" s="11">
        <v>10</v>
      </c>
      <c r="K16" s="15">
        <v>11</v>
      </c>
      <c r="L16" s="15">
        <v>12</v>
      </c>
      <c r="M16" s="11">
        <v>13</v>
      </c>
    </row>
    <row r="17" spans="1:13" ht="18.75" customHeight="1">
      <c r="A17" s="16" t="s">
        <v>23</v>
      </c>
      <c r="B17" s="17" t="s">
        <v>24</v>
      </c>
      <c r="C17" s="18">
        <f>C18+C19+C20+C21+C22+C23+C24+C25</f>
        <v>13455263.35</v>
      </c>
      <c r="D17" s="18">
        <f>D18</f>
        <v>7868714</v>
      </c>
      <c r="E17" s="18">
        <f aca="true" t="shared" si="0" ref="E17:M17">E18+E19+E20+E21+E22+E23+E24+E25</f>
        <v>707270</v>
      </c>
      <c r="F17" s="18">
        <f t="shared" si="0"/>
        <v>234147</v>
      </c>
      <c r="G17" s="18">
        <f t="shared" si="0"/>
        <v>1647</v>
      </c>
      <c r="H17" s="18">
        <f t="shared" si="0"/>
        <v>0</v>
      </c>
      <c r="I17" s="18">
        <f t="shared" si="0"/>
        <v>0</v>
      </c>
      <c r="J17" s="18">
        <f t="shared" si="0"/>
        <v>232500</v>
      </c>
      <c r="K17" s="18">
        <f t="shared" si="0"/>
        <v>232500</v>
      </c>
      <c r="L17" s="18">
        <f t="shared" si="0"/>
        <v>222000</v>
      </c>
      <c r="M17" s="19">
        <f t="shared" si="0"/>
        <v>13689410.35</v>
      </c>
    </row>
    <row r="18" spans="1:13" ht="29.25" customHeight="1">
      <c r="A18" s="20" t="s">
        <v>25</v>
      </c>
      <c r="B18" s="21" t="s">
        <v>26</v>
      </c>
      <c r="C18" s="22">
        <f>12312000+200216.8+54166.1+128879+283632+500+6500+86764+30000+9291</f>
        <v>13111948.9</v>
      </c>
      <c r="D18" s="22">
        <f>7797714+71000</f>
        <v>7868714</v>
      </c>
      <c r="E18" s="22">
        <f>581808+102570+13601+9291</f>
        <v>707270</v>
      </c>
      <c r="F18" s="22">
        <f>G18+J18</f>
        <v>234147</v>
      </c>
      <c r="G18" s="22">
        <v>1647</v>
      </c>
      <c r="H18" s="23"/>
      <c r="I18" s="22"/>
      <c r="J18" s="22">
        <f>K18</f>
        <v>232500</v>
      </c>
      <c r="K18" s="22">
        <f>200000+10500+22000</f>
        <v>232500</v>
      </c>
      <c r="L18" s="22">
        <f>200000+22000</f>
        <v>222000</v>
      </c>
      <c r="M18" s="22">
        <f aca="true" t="shared" si="1" ref="M18:M25">C18+F18</f>
        <v>13346095.9</v>
      </c>
    </row>
    <row r="19" spans="1:13" ht="28.5" customHeight="1">
      <c r="A19" s="24" t="s">
        <v>27</v>
      </c>
      <c r="B19" s="25" t="s">
        <v>28</v>
      </c>
      <c r="C19" s="26">
        <f>11000+9745</f>
        <v>20745</v>
      </c>
      <c r="D19" s="26"/>
      <c r="E19" s="26"/>
      <c r="F19" s="26"/>
      <c r="G19" s="26"/>
      <c r="H19" s="27"/>
      <c r="I19" s="26"/>
      <c r="J19" s="27"/>
      <c r="K19" s="27"/>
      <c r="L19" s="27"/>
      <c r="M19" s="26">
        <f t="shared" si="1"/>
        <v>20745</v>
      </c>
    </row>
    <row r="20" spans="1:13" ht="32.25" customHeight="1">
      <c r="A20" s="24" t="s">
        <v>29</v>
      </c>
      <c r="B20" s="25" t="s">
        <v>30</v>
      </c>
      <c r="C20" s="26">
        <f>247424-50000-30000</f>
        <v>167424</v>
      </c>
      <c r="D20" s="26"/>
      <c r="E20" s="26"/>
      <c r="F20" s="26"/>
      <c r="G20" s="26"/>
      <c r="H20" s="27"/>
      <c r="I20" s="26"/>
      <c r="J20" s="27"/>
      <c r="K20" s="27"/>
      <c r="L20" s="27"/>
      <c r="M20" s="26">
        <f t="shared" si="1"/>
        <v>167424</v>
      </c>
    </row>
    <row r="21" spans="1:13" ht="25.5" customHeight="1">
      <c r="A21" s="28" t="s">
        <v>31</v>
      </c>
      <c r="B21" s="25" t="s">
        <v>32</v>
      </c>
      <c r="C21" s="26">
        <f>12600+4650</f>
        <v>17250</v>
      </c>
      <c r="D21" s="26"/>
      <c r="E21" s="26"/>
      <c r="F21" s="26"/>
      <c r="G21" s="26"/>
      <c r="H21" s="27"/>
      <c r="I21" s="26"/>
      <c r="J21" s="27"/>
      <c r="K21" s="27"/>
      <c r="L21" s="29"/>
      <c r="M21" s="30">
        <f t="shared" si="1"/>
        <v>17250</v>
      </c>
    </row>
    <row r="22" spans="1:13" ht="31.5" customHeight="1">
      <c r="A22" s="28" t="s">
        <v>33</v>
      </c>
      <c r="B22" s="25" t="s">
        <v>34</v>
      </c>
      <c r="C22" s="26">
        <v>3300</v>
      </c>
      <c r="D22" s="26"/>
      <c r="E22" s="26"/>
      <c r="F22" s="26"/>
      <c r="G22" s="26"/>
      <c r="H22" s="27"/>
      <c r="I22" s="26"/>
      <c r="J22" s="27"/>
      <c r="K22" s="27"/>
      <c r="L22" s="29"/>
      <c r="M22" s="30">
        <f t="shared" si="1"/>
        <v>3300</v>
      </c>
    </row>
    <row r="23" spans="1:13" ht="23.25" customHeight="1">
      <c r="A23" s="28" t="s">
        <v>35</v>
      </c>
      <c r="B23" s="25" t="s">
        <v>36</v>
      </c>
      <c r="C23" s="26">
        <v>3300</v>
      </c>
      <c r="D23" s="26"/>
      <c r="E23" s="26"/>
      <c r="F23" s="26"/>
      <c r="G23" s="26"/>
      <c r="H23" s="27"/>
      <c r="I23" s="26"/>
      <c r="J23" s="27"/>
      <c r="K23" s="27"/>
      <c r="L23" s="29"/>
      <c r="M23" s="30">
        <f t="shared" si="1"/>
        <v>3300</v>
      </c>
    </row>
    <row r="24" spans="1:13" ht="31.5" customHeight="1">
      <c r="A24" s="28">
        <v>110103</v>
      </c>
      <c r="B24" s="25" t="s">
        <v>37</v>
      </c>
      <c r="C24" s="26">
        <f>42750+26545.45</f>
        <v>69295.45</v>
      </c>
      <c r="D24" s="26"/>
      <c r="E24" s="26"/>
      <c r="F24" s="26"/>
      <c r="G24" s="31"/>
      <c r="H24" s="27"/>
      <c r="I24" s="26"/>
      <c r="J24" s="27"/>
      <c r="K24" s="27"/>
      <c r="L24" s="29"/>
      <c r="M24" s="30">
        <f t="shared" si="1"/>
        <v>69295.45</v>
      </c>
    </row>
    <row r="25" spans="1:13" ht="18">
      <c r="A25" s="32">
        <v>130102</v>
      </c>
      <c r="B25" s="33" t="s">
        <v>38</v>
      </c>
      <c r="C25" s="34">
        <f>55000+7000</f>
        <v>62000</v>
      </c>
      <c r="D25" s="34"/>
      <c r="E25" s="34"/>
      <c r="F25" s="35">
        <v>0</v>
      </c>
      <c r="G25" s="36">
        <v>0</v>
      </c>
      <c r="H25" s="37">
        <v>0</v>
      </c>
      <c r="I25" s="38">
        <v>0</v>
      </c>
      <c r="J25" s="39">
        <v>0</v>
      </c>
      <c r="K25" s="37">
        <v>0</v>
      </c>
      <c r="L25" s="38">
        <v>0</v>
      </c>
      <c r="M25" s="40">
        <f t="shared" si="1"/>
        <v>62000</v>
      </c>
    </row>
    <row r="26" spans="1:13" ht="21.75" customHeight="1">
      <c r="A26" s="41" t="s">
        <v>39</v>
      </c>
      <c r="B26" s="42" t="s">
        <v>40</v>
      </c>
      <c r="C26" s="43">
        <f aca="true" t="shared" si="2" ref="C26:M26">C27</f>
        <v>6235318.68</v>
      </c>
      <c r="D26" s="43">
        <f t="shared" si="2"/>
        <v>2946300</v>
      </c>
      <c r="E26" s="43">
        <f t="shared" si="2"/>
        <v>2086485</v>
      </c>
      <c r="F26" s="43">
        <f t="shared" si="2"/>
        <v>732035.59</v>
      </c>
      <c r="G26" s="43">
        <f t="shared" si="2"/>
        <v>645050.22</v>
      </c>
      <c r="H26" s="43">
        <f t="shared" si="2"/>
        <v>266304</v>
      </c>
      <c r="I26" s="43">
        <f t="shared" si="2"/>
        <v>122851</v>
      </c>
      <c r="J26" s="43">
        <f t="shared" si="2"/>
        <v>86985.37</v>
      </c>
      <c r="K26" s="43">
        <f t="shared" si="2"/>
        <v>10229.59</v>
      </c>
      <c r="L26" s="43">
        <f t="shared" si="2"/>
        <v>0</v>
      </c>
      <c r="M26" s="44">
        <f t="shared" si="2"/>
        <v>6967354.27</v>
      </c>
    </row>
    <row r="27" spans="1:13" ht="34.5" customHeight="1">
      <c r="A27" s="32">
        <v>130107</v>
      </c>
      <c r="B27" s="33" t="s">
        <v>41</v>
      </c>
      <c r="C27" s="34">
        <f>6045900+4830.68+184588</f>
        <v>6235318.68</v>
      </c>
      <c r="D27" s="34">
        <v>2946300</v>
      </c>
      <c r="E27" s="34">
        <f>1952351+134134</f>
        <v>2086485</v>
      </c>
      <c r="F27" s="34">
        <f>+G27+J27</f>
        <v>732035.59</v>
      </c>
      <c r="G27" s="45">
        <f>686838-39597.78-2190</f>
        <v>645050.22</v>
      </c>
      <c r="H27" s="34">
        <v>266304</v>
      </c>
      <c r="I27" s="34">
        <v>122851</v>
      </c>
      <c r="J27" s="34">
        <f>34968+10229.59+39597.78+2190</f>
        <v>86985.37</v>
      </c>
      <c r="K27" s="46">
        <v>10229.59</v>
      </c>
      <c r="L27" s="47">
        <v>0</v>
      </c>
      <c r="M27" s="40">
        <f>C27+F27</f>
        <v>6967354.27</v>
      </c>
    </row>
    <row r="28" spans="1:13" ht="34.5" customHeight="1">
      <c r="A28" s="48" t="s">
        <v>42</v>
      </c>
      <c r="B28" s="49" t="s">
        <v>43</v>
      </c>
      <c r="C28" s="43">
        <f aca="true" t="shared" si="3" ref="C28:M28">C30+C32</f>
        <v>2497442</v>
      </c>
      <c r="D28" s="43">
        <f t="shared" si="3"/>
        <v>1195954</v>
      </c>
      <c r="E28" s="43">
        <f t="shared" si="3"/>
        <v>319490</v>
      </c>
      <c r="F28" s="43">
        <f t="shared" si="3"/>
        <v>68000</v>
      </c>
      <c r="G28" s="43">
        <f t="shared" si="3"/>
        <v>0</v>
      </c>
      <c r="H28" s="43">
        <f t="shared" si="3"/>
        <v>0</v>
      </c>
      <c r="I28" s="43">
        <f t="shared" si="3"/>
        <v>0</v>
      </c>
      <c r="J28" s="43">
        <f t="shared" si="3"/>
        <v>68000</v>
      </c>
      <c r="K28" s="43">
        <f t="shared" si="3"/>
        <v>68000</v>
      </c>
      <c r="L28" s="43">
        <f t="shared" si="3"/>
        <v>34000</v>
      </c>
      <c r="M28" s="43">
        <f t="shared" si="3"/>
        <v>2565442</v>
      </c>
    </row>
    <row r="29" spans="1:13" ht="20.25" customHeight="1">
      <c r="A29" s="50"/>
      <c r="B29" s="51" t="s">
        <v>44</v>
      </c>
      <c r="C29" s="22">
        <f>C30</f>
        <v>2497442</v>
      </c>
      <c r="D29" s="22">
        <f>D30</f>
        <v>1195954</v>
      </c>
      <c r="E29" s="22">
        <f>E30</f>
        <v>319490</v>
      </c>
      <c r="F29" s="22"/>
      <c r="G29" s="22"/>
      <c r="H29" s="22"/>
      <c r="I29" s="22"/>
      <c r="J29" s="22"/>
      <c r="K29" s="22"/>
      <c r="L29" s="52"/>
      <c r="M29" s="53">
        <f>M31</f>
        <v>2531442</v>
      </c>
    </row>
    <row r="30" spans="1:13" ht="31.5" customHeight="1">
      <c r="A30" s="24" t="s">
        <v>45</v>
      </c>
      <c r="B30" s="21" t="s">
        <v>46</v>
      </c>
      <c r="C30" s="22">
        <f>2320000+2682+174760</f>
        <v>2497442</v>
      </c>
      <c r="D30" s="22">
        <f>1108094+81515-81515+87860</f>
        <v>1195954</v>
      </c>
      <c r="E30" s="22">
        <f>307320+12170</f>
        <v>319490</v>
      </c>
      <c r="F30" s="22">
        <f>J30</f>
        <v>34000</v>
      </c>
      <c r="G30" s="22">
        <v>0</v>
      </c>
      <c r="H30" s="23">
        <v>0</v>
      </c>
      <c r="I30" s="22">
        <v>0</v>
      </c>
      <c r="J30" s="22">
        <v>34000</v>
      </c>
      <c r="K30" s="22">
        <v>34000</v>
      </c>
      <c r="L30" s="52">
        <v>0</v>
      </c>
      <c r="M30" s="54">
        <f>C30+F30</f>
        <v>2531442</v>
      </c>
    </row>
    <row r="31" spans="1:13" ht="21.75" customHeight="1">
      <c r="A31" s="55"/>
      <c r="B31" s="56" t="s">
        <v>44</v>
      </c>
      <c r="C31" s="57">
        <f>C30</f>
        <v>2497442</v>
      </c>
      <c r="D31" s="57">
        <f>D30</f>
        <v>1195954</v>
      </c>
      <c r="E31" s="57">
        <f>E30</f>
        <v>319490</v>
      </c>
      <c r="F31" s="57">
        <f>F30</f>
        <v>34000</v>
      </c>
      <c r="G31" s="57"/>
      <c r="H31" s="58"/>
      <c r="I31" s="57"/>
      <c r="J31" s="57">
        <f>J30</f>
        <v>34000</v>
      </c>
      <c r="K31" s="57">
        <f>K30</f>
        <v>34000</v>
      </c>
      <c r="L31" s="59">
        <v>0</v>
      </c>
      <c r="M31" s="60">
        <f>M30</f>
        <v>2531442</v>
      </c>
    </row>
    <row r="32" spans="1:13" ht="19.5" customHeight="1">
      <c r="A32" s="55" t="s">
        <v>47</v>
      </c>
      <c r="B32" s="61" t="s">
        <v>48</v>
      </c>
      <c r="C32" s="57"/>
      <c r="D32" s="57"/>
      <c r="E32" s="57">
        <f>E33</f>
        <v>0</v>
      </c>
      <c r="F32" s="57">
        <f>F33</f>
        <v>34000</v>
      </c>
      <c r="G32" s="57"/>
      <c r="H32" s="58"/>
      <c r="I32" s="57"/>
      <c r="J32" s="57">
        <f>J33</f>
        <v>34000</v>
      </c>
      <c r="K32" s="57">
        <f>K33</f>
        <v>34000</v>
      </c>
      <c r="L32" s="59">
        <f>L33</f>
        <v>34000</v>
      </c>
      <c r="M32" s="62">
        <f>C32+F32</f>
        <v>34000</v>
      </c>
    </row>
    <row r="33" spans="1:13" ht="57.75" customHeight="1">
      <c r="A33" s="63"/>
      <c r="B33" s="64" t="s">
        <v>49</v>
      </c>
      <c r="C33" s="65"/>
      <c r="D33" s="65"/>
      <c r="E33" s="65"/>
      <c r="F33" s="65">
        <f>G33+J33</f>
        <v>34000</v>
      </c>
      <c r="G33" s="65"/>
      <c r="H33" s="66"/>
      <c r="I33" s="65"/>
      <c r="J33" s="65">
        <f>K33</f>
        <v>34000</v>
      </c>
      <c r="K33" s="65">
        <v>34000</v>
      </c>
      <c r="L33" s="67">
        <v>34000</v>
      </c>
      <c r="M33" s="60">
        <f>C33+F33</f>
        <v>34000</v>
      </c>
    </row>
    <row r="34" spans="1:16" ht="23.25" customHeight="1">
      <c r="A34" s="157" t="s">
        <v>50</v>
      </c>
      <c r="B34" s="158" t="s">
        <v>51</v>
      </c>
      <c r="C34" s="159">
        <f>C44+C47+C49+C51+C53+C57+C55+C59+C61+C64+C69+C71+C63+C65+C66</f>
        <v>102784449.38</v>
      </c>
      <c r="D34" s="159">
        <f>D64+D69</f>
        <v>6986199</v>
      </c>
      <c r="E34" s="159">
        <f aca="true" t="shared" si="4" ref="E34:L34">E43+E45+E47+E49+E51+E53+E55+E57+E59+E61+E64+E71+E69</f>
        <v>564115</v>
      </c>
      <c r="F34" s="159">
        <f t="shared" si="4"/>
        <v>1246022.8199999998</v>
      </c>
      <c r="G34" s="159">
        <f t="shared" si="4"/>
        <v>329077</v>
      </c>
      <c r="H34" s="159">
        <f t="shared" si="4"/>
        <v>199260</v>
      </c>
      <c r="I34" s="159">
        <f t="shared" si="4"/>
        <v>41456</v>
      </c>
      <c r="J34" s="159">
        <f t="shared" si="4"/>
        <v>916945.82</v>
      </c>
      <c r="K34" s="159">
        <f t="shared" si="4"/>
        <v>916945.82</v>
      </c>
      <c r="L34" s="159">
        <f t="shared" si="4"/>
        <v>638936.23</v>
      </c>
      <c r="M34" s="160">
        <f>M43+M45+M47+M49+M51+M53+M55+M57+M59+M61+M64+M71+M69+M63+M65+M66</f>
        <v>104030472.19999999</v>
      </c>
      <c r="N34" s="68"/>
      <c r="O34" s="68"/>
      <c r="P34" s="68"/>
    </row>
    <row r="35" spans="1:16" ht="18.75" customHeight="1">
      <c r="A35" s="157"/>
      <c r="B35" s="158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60"/>
      <c r="N35" s="68"/>
      <c r="O35" s="68"/>
      <c r="P35" s="68"/>
    </row>
    <row r="36" spans="1:13" ht="37.5" customHeight="1">
      <c r="A36" s="69"/>
      <c r="B36" s="70" t="s">
        <v>52</v>
      </c>
      <c r="C36" s="71">
        <f>C37+C38+C39+C42</f>
        <v>91636478</v>
      </c>
      <c r="D36" s="71">
        <f>D37+D38+D39+D42</f>
        <v>0</v>
      </c>
      <c r="E36" s="71">
        <f>E37+E38+E39+E42</f>
        <v>0</v>
      </c>
      <c r="F36" s="71">
        <f>G36+J36</f>
        <v>186136.23</v>
      </c>
      <c r="G36" s="71">
        <f aca="true" t="shared" si="5" ref="G36:M36">G37+G38+G39+G42</f>
        <v>0</v>
      </c>
      <c r="H36" s="71">
        <f t="shared" si="5"/>
        <v>0</v>
      </c>
      <c r="I36" s="71">
        <f t="shared" si="5"/>
        <v>0</v>
      </c>
      <c r="J36" s="71">
        <f t="shared" si="5"/>
        <v>186136.23</v>
      </c>
      <c r="K36" s="71">
        <f t="shared" si="5"/>
        <v>186136.23</v>
      </c>
      <c r="L36" s="71">
        <f t="shared" si="5"/>
        <v>186136.23</v>
      </c>
      <c r="M36" s="72">
        <f t="shared" si="5"/>
        <v>91822614.23</v>
      </c>
    </row>
    <row r="37" spans="1:13" ht="33.75" customHeight="1">
      <c r="A37" s="73"/>
      <c r="B37" s="74" t="s">
        <v>53</v>
      </c>
      <c r="C37" s="26">
        <f>C48+C50+C52+C54+C56+C58+C60+C62+C72</f>
        <v>91027688</v>
      </c>
      <c r="D37" s="26">
        <f>D48+D50+D52+D54+D56+D58+D60+D62+D72</f>
        <v>0</v>
      </c>
      <c r="E37" s="26">
        <f>E48+E50+E52+E54+E56+E58+E60+E62+E72</f>
        <v>0</v>
      </c>
      <c r="F37" s="26">
        <f>G37+J37</f>
        <v>0</v>
      </c>
      <c r="G37" s="26">
        <f aca="true" t="shared" si="6" ref="G37:L37">G48+G50+G52+G54+G56+G58+G60+G62+G72</f>
        <v>0</v>
      </c>
      <c r="H37" s="26">
        <f t="shared" si="6"/>
        <v>0</v>
      </c>
      <c r="I37" s="26">
        <f t="shared" si="6"/>
        <v>0</v>
      </c>
      <c r="J37" s="26">
        <f t="shared" si="6"/>
        <v>0</v>
      </c>
      <c r="K37" s="26">
        <f t="shared" si="6"/>
        <v>0</v>
      </c>
      <c r="L37" s="26">
        <f t="shared" si="6"/>
        <v>0</v>
      </c>
      <c r="M37" s="30">
        <f>C37+F37</f>
        <v>91027688</v>
      </c>
    </row>
    <row r="38" spans="1:13" ht="106.5" customHeight="1">
      <c r="A38" s="75"/>
      <c r="B38" s="76" t="s">
        <v>54</v>
      </c>
      <c r="C38" s="77"/>
      <c r="D38" s="34">
        <f>D46</f>
        <v>0</v>
      </c>
      <c r="E38" s="34">
        <f>E46</f>
        <v>0</v>
      </c>
      <c r="F38" s="77">
        <f>G38+J38</f>
        <v>186136.23</v>
      </c>
      <c r="G38" s="34">
        <f>G46</f>
        <v>0</v>
      </c>
      <c r="H38" s="34">
        <f>H46</f>
        <v>0</v>
      </c>
      <c r="I38" s="34">
        <f>I46</f>
        <v>0</v>
      </c>
      <c r="J38" s="34">
        <f>K38</f>
        <v>186136.23</v>
      </c>
      <c r="K38" s="34">
        <f>L38</f>
        <v>186136.23</v>
      </c>
      <c r="L38" s="47">
        <f>L45</f>
        <v>186136.23</v>
      </c>
      <c r="M38" s="40">
        <f>C38+F38</f>
        <v>186136.23</v>
      </c>
    </row>
    <row r="39" spans="1:13" ht="89.25" customHeight="1">
      <c r="A39" s="78"/>
      <c r="B39" s="79" t="s">
        <v>55</v>
      </c>
      <c r="C39" s="80"/>
      <c r="D39" s="81"/>
      <c r="E39" s="81"/>
      <c r="F39" s="80"/>
      <c r="G39" s="81"/>
      <c r="H39" s="81"/>
      <c r="I39" s="81"/>
      <c r="J39" s="81"/>
      <c r="K39" s="81"/>
      <c r="L39" s="81"/>
      <c r="M39" s="82">
        <f>F39</f>
        <v>0</v>
      </c>
    </row>
    <row r="40" spans="1:14" ht="18" customHeight="1">
      <c r="A40" s="83"/>
      <c r="B40" s="84"/>
      <c r="C40" s="84"/>
      <c r="D40" s="84"/>
      <c r="E40" s="85" t="s">
        <v>56</v>
      </c>
      <c r="F40" s="84"/>
      <c r="G40" s="84"/>
      <c r="H40" s="84"/>
      <c r="I40" s="84"/>
      <c r="J40" s="84"/>
      <c r="K40" s="84"/>
      <c r="L40" s="161" t="s">
        <v>57</v>
      </c>
      <c r="M40" s="161"/>
      <c r="N40" s="86"/>
    </row>
    <row r="41" spans="1:14" ht="18" customHeight="1">
      <c r="A41" s="87" t="s">
        <v>58</v>
      </c>
      <c r="B41" s="88" t="s">
        <v>56</v>
      </c>
      <c r="C41" s="88" t="s">
        <v>59</v>
      </c>
      <c r="D41" s="88" t="s">
        <v>60</v>
      </c>
      <c r="E41" s="88" t="s">
        <v>61</v>
      </c>
      <c r="F41" s="88" t="s">
        <v>62</v>
      </c>
      <c r="G41" s="88" t="s">
        <v>63</v>
      </c>
      <c r="H41" s="88" t="s">
        <v>64</v>
      </c>
      <c r="I41" s="88" t="s">
        <v>65</v>
      </c>
      <c r="J41" s="88" t="s">
        <v>39</v>
      </c>
      <c r="K41" s="88" t="s">
        <v>66</v>
      </c>
      <c r="L41" s="88" t="s">
        <v>67</v>
      </c>
      <c r="M41" s="89" t="s">
        <v>68</v>
      </c>
      <c r="N41" s="86"/>
    </row>
    <row r="42" spans="1:13" ht="65.25" customHeight="1">
      <c r="A42" s="90"/>
      <c r="B42" s="91" t="s">
        <v>69</v>
      </c>
      <c r="C42" s="22">
        <f>C43</f>
        <v>608790</v>
      </c>
      <c r="D42" s="22">
        <f>D44</f>
        <v>0</v>
      </c>
      <c r="E42" s="22">
        <f>E44</f>
        <v>0</v>
      </c>
      <c r="F42" s="22">
        <f>G42+J42</f>
        <v>0</v>
      </c>
      <c r="G42" s="22"/>
      <c r="H42" s="22"/>
      <c r="I42" s="22"/>
      <c r="J42" s="22"/>
      <c r="K42" s="22"/>
      <c r="L42" s="22"/>
      <c r="M42" s="53">
        <f>C42</f>
        <v>608790</v>
      </c>
    </row>
    <row r="43" spans="1:13" ht="18">
      <c r="A43" s="28" t="s">
        <v>70</v>
      </c>
      <c r="B43" s="92" t="s">
        <v>71</v>
      </c>
      <c r="C43" s="26">
        <f>582480-29335+25374-11400+47050-5379</f>
        <v>608790</v>
      </c>
      <c r="D43" s="31"/>
      <c r="E43" s="93"/>
      <c r="F43" s="93"/>
      <c r="G43" s="31"/>
      <c r="H43" s="94"/>
      <c r="I43" s="31"/>
      <c r="J43" s="94"/>
      <c r="K43" s="94"/>
      <c r="L43" s="94"/>
      <c r="M43" s="95">
        <f>C43+F43</f>
        <v>608790</v>
      </c>
    </row>
    <row r="44" spans="1:13" ht="99" customHeight="1">
      <c r="A44" s="96"/>
      <c r="B44" s="97" t="s">
        <v>72</v>
      </c>
      <c r="C44" s="93">
        <f>C43</f>
        <v>608790</v>
      </c>
      <c r="D44" s="93"/>
      <c r="E44" s="93"/>
      <c r="F44" s="93"/>
      <c r="G44" s="93"/>
      <c r="H44" s="93"/>
      <c r="I44" s="93"/>
      <c r="J44" s="93"/>
      <c r="K44" s="93"/>
      <c r="L44" s="93"/>
      <c r="M44" s="30">
        <f>C44</f>
        <v>608790</v>
      </c>
    </row>
    <row r="45" spans="1:13" ht="158.25" customHeight="1">
      <c r="A45" s="98" t="s">
        <v>73</v>
      </c>
      <c r="B45" s="92" t="s">
        <v>74</v>
      </c>
      <c r="C45" s="93">
        <v>0</v>
      </c>
      <c r="D45" s="93"/>
      <c r="E45" s="93"/>
      <c r="F45" s="93">
        <f>G45+J45</f>
        <v>186136.23</v>
      </c>
      <c r="G45" s="93">
        <v>0</v>
      </c>
      <c r="H45" s="93">
        <v>0</v>
      </c>
      <c r="I45" s="93">
        <v>0</v>
      </c>
      <c r="J45" s="93">
        <f>K45</f>
        <v>186136.23</v>
      </c>
      <c r="K45" s="93">
        <f>L45</f>
        <v>186136.23</v>
      </c>
      <c r="L45" s="99">
        <f>200000-13863.77</f>
        <v>186136.23</v>
      </c>
      <c r="M45" s="95">
        <f>C45+F45</f>
        <v>186136.23</v>
      </c>
    </row>
    <row r="46" spans="1:13" ht="168" customHeight="1">
      <c r="A46" s="100"/>
      <c r="B46" s="101" t="s">
        <v>75</v>
      </c>
      <c r="C46" s="102">
        <v>0</v>
      </c>
      <c r="D46" s="93"/>
      <c r="E46" s="93"/>
      <c r="F46" s="93"/>
      <c r="G46" s="93"/>
      <c r="H46" s="93"/>
      <c r="I46" s="93"/>
      <c r="J46" s="93"/>
      <c r="K46" s="93"/>
      <c r="L46" s="99"/>
      <c r="M46" s="30">
        <f>M45</f>
        <v>186136.23</v>
      </c>
    </row>
    <row r="47" spans="1:13" ht="18">
      <c r="A47" s="28" t="s">
        <v>76</v>
      </c>
      <c r="B47" s="92" t="s">
        <v>77</v>
      </c>
      <c r="C47" s="93">
        <f>1150600-240135.75-9670.14-3807.39</f>
        <v>896986.72</v>
      </c>
      <c r="D47" s="93"/>
      <c r="E47" s="93"/>
      <c r="F47" s="93"/>
      <c r="G47" s="93"/>
      <c r="H47" s="94"/>
      <c r="I47" s="93"/>
      <c r="J47" s="94"/>
      <c r="K47" s="94"/>
      <c r="L47" s="103"/>
      <c r="M47" s="95">
        <f aca="true" t="shared" si="7" ref="M47:M66">C47+F47</f>
        <v>896986.72</v>
      </c>
    </row>
    <row r="48" spans="1:13" ht="51.75" customHeight="1">
      <c r="A48" s="96"/>
      <c r="B48" s="97" t="s">
        <v>78</v>
      </c>
      <c r="C48" s="26">
        <f>C47</f>
        <v>896986.72</v>
      </c>
      <c r="D48" s="26"/>
      <c r="E48" s="26"/>
      <c r="F48" s="26"/>
      <c r="G48" s="26"/>
      <c r="H48" s="26"/>
      <c r="I48" s="26"/>
      <c r="J48" s="26"/>
      <c r="K48" s="26"/>
      <c r="L48" s="104"/>
      <c r="M48" s="30">
        <f t="shared" si="7"/>
        <v>896986.72</v>
      </c>
    </row>
    <row r="49" spans="1:13" ht="18">
      <c r="A49" s="28" t="s">
        <v>79</v>
      </c>
      <c r="B49" s="92" t="s">
        <v>80</v>
      </c>
      <c r="C49" s="93">
        <f>13452100-1250000-446400-1086078.05+412.55</f>
        <v>10670034.5</v>
      </c>
      <c r="D49" s="93"/>
      <c r="E49" s="93"/>
      <c r="F49" s="93"/>
      <c r="G49" s="93"/>
      <c r="H49" s="94"/>
      <c r="I49" s="93"/>
      <c r="J49" s="94"/>
      <c r="K49" s="94"/>
      <c r="L49" s="103"/>
      <c r="M49" s="95">
        <f t="shared" si="7"/>
        <v>10670034.5</v>
      </c>
    </row>
    <row r="50" spans="1:13" ht="51.75" customHeight="1">
      <c r="A50" s="96"/>
      <c r="B50" s="97" t="s">
        <v>78</v>
      </c>
      <c r="C50" s="26">
        <f>C49</f>
        <v>10670034.5</v>
      </c>
      <c r="D50" s="26"/>
      <c r="E50" s="26"/>
      <c r="F50" s="26"/>
      <c r="G50" s="26"/>
      <c r="H50" s="26"/>
      <c r="I50" s="26"/>
      <c r="J50" s="26"/>
      <c r="K50" s="26"/>
      <c r="L50" s="104"/>
      <c r="M50" s="30">
        <f t="shared" si="7"/>
        <v>10670034.5</v>
      </c>
    </row>
    <row r="51" spans="1:13" ht="18">
      <c r="A51" s="28" t="s">
        <v>81</v>
      </c>
      <c r="B51" s="92" t="s">
        <v>82</v>
      </c>
      <c r="C51" s="93">
        <f>45602600+111000+2619602.64-52900+25199.26</f>
        <v>48305501.9</v>
      </c>
      <c r="D51" s="93"/>
      <c r="E51" s="93"/>
      <c r="F51" s="93"/>
      <c r="G51" s="93"/>
      <c r="H51" s="94"/>
      <c r="I51" s="93"/>
      <c r="J51" s="94"/>
      <c r="K51" s="94"/>
      <c r="L51" s="103"/>
      <c r="M51" s="95">
        <f t="shared" si="7"/>
        <v>48305501.9</v>
      </c>
    </row>
    <row r="52" spans="1:13" ht="49.5" customHeight="1">
      <c r="A52" s="96"/>
      <c r="B52" s="97" t="s">
        <v>78</v>
      </c>
      <c r="C52" s="26">
        <f>C51</f>
        <v>48305501.9</v>
      </c>
      <c r="D52" s="26"/>
      <c r="E52" s="26"/>
      <c r="F52" s="26"/>
      <c r="G52" s="26"/>
      <c r="H52" s="26"/>
      <c r="I52" s="26"/>
      <c r="J52" s="26"/>
      <c r="K52" s="26"/>
      <c r="L52" s="104"/>
      <c r="M52" s="30">
        <f t="shared" si="7"/>
        <v>48305501.9</v>
      </c>
    </row>
    <row r="53" spans="1:13" ht="18">
      <c r="A53" s="28" t="s">
        <v>83</v>
      </c>
      <c r="B53" s="92" t="s">
        <v>84</v>
      </c>
      <c r="C53" s="93">
        <f>7082300-313000-986035.95-32596.64</f>
        <v>5750667.41</v>
      </c>
      <c r="D53" s="93"/>
      <c r="E53" s="93"/>
      <c r="F53" s="93"/>
      <c r="G53" s="93"/>
      <c r="H53" s="94"/>
      <c r="I53" s="93"/>
      <c r="J53" s="94"/>
      <c r="K53" s="94"/>
      <c r="L53" s="103"/>
      <c r="M53" s="95">
        <f t="shared" si="7"/>
        <v>5750667.41</v>
      </c>
    </row>
    <row r="54" spans="1:13" ht="51.75" customHeight="1">
      <c r="A54" s="96"/>
      <c r="B54" s="97" t="s">
        <v>78</v>
      </c>
      <c r="C54" s="26">
        <f>C53</f>
        <v>5750667.41</v>
      </c>
      <c r="D54" s="26"/>
      <c r="E54" s="26"/>
      <c r="F54" s="26"/>
      <c r="G54" s="26"/>
      <c r="H54" s="26"/>
      <c r="I54" s="26"/>
      <c r="J54" s="26"/>
      <c r="K54" s="26"/>
      <c r="L54" s="104"/>
      <c r="M54" s="30">
        <f t="shared" si="7"/>
        <v>5750667.41</v>
      </c>
    </row>
    <row r="55" spans="1:13" ht="18">
      <c r="A55" s="28">
        <v>90306</v>
      </c>
      <c r="B55" s="92" t="s">
        <v>85</v>
      </c>
      <c r="C55" s="93">
        <f>8640600+200000-90282.18-7112.98</f>
        <v>8743204.84</v>
      </c>
      <c r="D55" s="93"/>
      <c r="E55" s="93"/>
      <c r="F55" s="93"/>
      <c r="G55" s="93"/>
      <c r="H55" s="94"/>
      <c r="I55" s="93"/>
      <c r="J55" s="94"/>
      <c r="K55" s="94"/>
      <c r="L55" s="103"/>
      <c r="M55" s="95">
        <f t="shared" si="7"/>
        <v>8743204.84</v>
      </c>
    </row>
    <row r="56" spans="1:13" ht="49.5" customHeight="1">
      <c r="A56" s="96"/>
      <c r="B56" s="97" t="s">
        <v>78</v>
      </c>
      <c r="C56" s="26">
        <f>C55</f>
        <v>8743204.84</v>
      </c>
      <c r="D56" s="26"/>
      <c r="E56" s="26"/>
      <c r="F56" s="26"/>
      <c r="G56" s="26"/>
      <c r="H56" s="26"/>
      <c r="I56" s="26"/>
      <c r="J56" s="26"/>
      <c r="K56" s="26"/>
      <c r="L56" s="104"/>
      <c r="M56" s="30">
        <f t="shared" si="7"/>
        <v>8743204.84</v>
      </c>
    </row>
    <row r="57" spans="1:13" ht="18">
      <c r="A57" s="28">
        <v>90307</v>
      </c>
      <c r="B57" s="92" t="s">
        <v>86</v>
      </c>
      <c r="C57" s="93">
        <f>752500+124000+25380.36-2291.63</f>
        <v>899588.73</v>
      </c>
      <c r="D57" s="93"/>
      <c r="E57" s="93"/>
      <c r="F57" s="93"/>
      <c r="G57" s="93"/>
      <c r="H57" s="94"/>
      <c r="I57" s="93"/>
      <c r="J57" s="94"/>
      <c r="K57" s="94"/>
      <c r="L57" s="103"/>
      <c r="M57" s="95">
        <f t="shared" si="7"/>
        <v>899588.73</v>
      </c>
    </row>
    <row r="58" spans="1:13" ht="48.75" customHeight="1">
      <c r="A58" s="96"/>
      <c r="B58" s="97" t="s">
        <v>78</v>
      </c>
      <c r="C58" s="26">
        <f>C57</f>
        <v>899588.73</v>
      </c>
      <c r="D58" s="26"/>
      <c r="E58" s="26"/>
      <c r="F58" s="26"/>
      <c r="G58" s="26"/>
      <c r="H58" s="26"/>
      <c r="I58" s="26"/>
      <c r="J58" s="26"/>
      <c r="K58" s="26"/>
      <c r="L58" s="104"/>
      <c r="M58" s="30">
        <f t="shared" si="7"/>
        <v>899588.73</v>
      </c>
    </row>
    <row r="59" spans="1:13" ht="18">
      <c r="A59" s="28" t="s">
        <v>87</v>
      </c>
      <c r="B59" s="92" t="s">
        <v>88</v>
      </c>
      <c r="C59" s="93">
        <f>75000-19664.84+10530</f>
        <v>65865.16</v>
      </c>
      <c r="D59" s="93"/>
      <c r="E59" s="93"/>
      <c r="F59" s="93"/>
      <c r="G59" s="93"/>
      <c r="H59" s="94"/>
      <c r="I59" s="93"/>
      <c r="J59" s="94"/>
      <c r="K59" s="94"/>
      <c r="L59" s="103"/>
      <c r="M59" s="95">
        <f t="shared" si="7"/>
        <v>65865.16</v>
      </c>
    </row>
    <row r="60" spans="1:13" ht="47.25" customHeight="1">
      <c r="A60" s="96"/>
      <c r="B60" s="97" t="s">
        <v>78</v>
      </c>
      <c r="C60" s="26">
        <f>C59</f>
        <v>65865.16</v>
      </c>
      <c r="D60" s="26"/>
      <c r="E60" s="26"/>
      <c r="F60" s="26"/>
      <c r="G60" s="26"/>
      <c r="H60" s="26"/>
      <c r="I60" s="26"/>
      <c r="J60" s="26"/>
      <c r="K60" s="26"/>
      <c r="L60" s="104"/>
      <c r="M60" s="30">
        <f t="shared" si="7"/>
        <v>65865.16</v>
      </c>
    </row>
    <row r="61" spans="1:13" ht="18">
      <c r="A61" s="28" t="s">
        <v>89</v>
      </c>
      <c r="B61" s="92" t="s">
        <v>90</v>
      </c>
      <c r="C61" s="93">
        <f>1220700+1128000-38291.58+2796.85</f>
        <v>2313205.27</v>
      </c>
      <c r="D61" s="93"/>
      <c r="E61" s="93"/>
      <c r="F61" s="93"/>
      <c r="G61" s="93"/>
      <c r="H61" s="94"/>
      <c r="I61" s="93"/>
      <c r="J61" s="94"/>
      <c r="K61" s="94"/>
      <c r="L61" s="103"/>
      <c r="M61" s="95">
        <f t="shared" si="7"/>
        <v>2313205.27</v>
      </c>
    </row>
    <row r="62" spans="1:13" ht="51.75" customHeight="1">
      <c r="A62" s="96"/>
      <c r="B62" s="97" t="s">
        <v>78</v>
      </c>
      <c r="C62" s="26">
        <f>C61</f>
        <v>2313205.27</v>
      </c>
      <c r="D62" s="26"/>
      <c r="E62" s="26"/>
      <c r="F62" s="26"/>
      <c r="G62" s="26"/>
      <c r="H62" s="26"/>
      <c r="I62" s="26"/>
      <c r="J62" s="26"/>
      <c r="K62" s="26"/>
      <c r="L62" s="104"/>
      <c r="M62" s="30">
        <f t="shared" si="7"/>
        <v>2313205.27</v>
      </c>
    </row>
    <row r="63" spans="1:13" ht="19.5" customHeight="1">
      <c r="A63" s="28" t="s">
        <v>29</v>
      </c>
      <c r="B63" s="92" t="s">
        <v>30</v>
      </c>
      <c r="C63" s="93">
        <v>34876</v>
      </c>
      <c r="D63" s="26"/>
      <c r="E63" s="26"/>
      <c r="F63" s="26"/>
      <c r="G63" s="26"/>
      <c r="H63" s="26"/>
      <c r="I63" s="26"/>
      <c r="J63" s="26"/>
      <c r="K63" s="26"/>
      <c r="L63" s="104"/>
      <c r="M63" s="95">
        <f t="shared" si="7"/>
        <v>34876</v>
      </c>
    </row>
    <row r="64" spans="1:13" ht="38.25" customHeight="1">
      <c r="A64" s="105" t="s">
        <v>91</v>
      </c>
      <c r="B64" s="25" t="s">
        <v>92</v>
      </c>
      <c r="C64" s="93">
        <f>8532700+69650.86</f>
        <v>8602350.86</v>
      </c>
      <c r="D64" s="26">
        <v>5788931</v>
      </c>
      <c r="E64" s="26">
        <v>238274</v>
      </c>
      <c r="F64" s="26">
        <f>G64+J64</f>
        <v>619566.61</v>
      </c>
      <c r="G64" s="106">
        <v>329077</v>
      </c>
      <c r="H64" s="106">
        <v>199260</v>
      </c>
      <c r="I64" s="106">
        <v>41456</v>
      </c>
      <c r="J64" s="26">
        <f>252800+37689.61</f>
        <v>290489.61</v>
      </c>
      <c r="K64" s="26">
        <f>L64+37689.61</f>
        <v>290489.61</v>
      </c>
      <c r="L64" s="104">
        <v>252800</v>
      </c>
      <c r="M64" s="95">
        <f t="shared" si="7"/>
        <v>9221917.469999999</v>
      </c>
    </row>
    <row r="65" spans="1:13" ht="51.75" customHeight="1">
      <c r="A65" s="107" t="s">
        <v>93</v>
      </c>
      <c r="B65" s="108" t="s">
        <v>94</v>
      </c>
      <c r="C65" s="109">
        <v>275600</v>
      </c>
      <c r="D65" s="81"/>
      <c r="E65" s="81"/>
      <c r="F65" s="81"/>
      <c r="G65" s="110"/>
      <c r="H65" s="110"/>
      <c r="I65" s="110"/>
      <c r="J65" s="81"/>
      <c r="K65" s="81"/>
      <c r="L65" s="111"/>
      <c r="M65" s="112">
        <f t="shared" si="7"/>
        <v>275600</v>
      </c>
    </row>
    <row r="66" spans="1:13" ht="22.5" customHeight="1">
      <c r="A66" s="107" t="s">
        <v>95</v>
      </c>
      <c r="B66" s="108" t="s">
        <v>96</v>
      </c>
      <c r="C66" s="109">
        <v>50000</v>
      </c>
      <c r="D66" s="81"/>
      <c r="E66" s="81"/>
      <c r="F66" s="81"/>
      <c r="G66" s="110"/>
      <c r="H66" s="110"/>
      <c r="I66" s="110"/>
      <c r="J66" s="81"/>
      <c r="K66" s="81"/>
      <c r="L66" s="111"/>
      <c r="M66" s="112">
        <f t="shared" si="7"/>
        <v>50000</v>
      </c>
    </row>
    <row r="67" spans="1:16" ht="42.75" customHeight="1">
      <c r="A67" s="113"/>
      <c r="B67" s="113"/>
      <c r="C67" s="113"/>
      <c r="D67" s="113"/>
      <c r="E67" s="114" t="s">
        <v>59</v>
      </c>
      <c r="F67" s="113"/>
      <c r="G67" s="113"/>
      <c r="H67" s="113"/>
      <c r="I67" s="113"/>
      <c r="J67" s="113"/>
      <c r="K67" s="113"/>
      <c r="L67" s="161" t="s">
        <v>57</v>
      </c>
      <c r="M67" s="161"/>
      <c r="N67" s="115"/>
      <c r="O67" s="115"/>
      <c r="P67" s="115"/>
    </row>
    <row r="68" spans="1:13" ht="15.75" customHeight="1">
      <c r="A68" s="11">
        <v>1</v>
      </c>
      <c r="B68" s="116">
        <v>2</v>
      </c>
      <c r="C68" s="11">
        <v>3</v>
      </c>
      <c r="D68" s="11">
        <v>4</v>
      </c>
      <c r="E68" s="12">
        <v>5</v>
      </c>
      <c r="F68" s="11">
        <v>6</v>
      </c>
      <c r="G68" s="11">
        <v>7</v>
      </c>
      <c r="H68" s="13">
        <v>8</v>
      </c>
      <c r="I68" s="14">
        <v>9</v>
      </c>
      <c r="J68" s="11">
        <v>10</v>
      </c>
      <c r="K68" s="15">
        <v>11</v>
      </c>
      <c r="L68" s="15">
        <v>12</v>
      </c>
      <c r="M68" s="11">
        <v>13</v>
      </c>
    </row>
    <row r="69" spans="1:13" ht="35.25" customHeight="1">
      <c r="A69" s="117" t="s">
        <v>97</v>
      </c>
      <c r="B69" s="118" t="s">
        <v>98</v>
      </c>
      <c r="C69" s="119">
        <f>2136300+3440.52+45404</f>
        <v>2185144.52</v>
      </c>
      <c r="D69" s="120">
        <v>1197268</v>
      </c>
      <c r="E69" s="120">
        <f>270298+55543</f>
        <v>325841</v>
      </c>
      <c r="F69" s="120">
        <f>G69+J69</f>
        <v>440319.98</v>
      </c>
      <c r="G69" s="120"/>
      <c r="H69" s="121"/>
      <c r="I69" s="120"/>
      <c r="J69" s="120">
        <f>K69</f>
        <v>440319.98</v>
      </c>
      <c r="K69" s="120">
        <f>50000+240319.98+150000</f>
        <v>440319.98</v>
      </c>
      <c r="L69" s="120">
        <f>50000+150000</f>
        <v>200000</v>
      </c>
      <c r="M69" s="119">
        <f>C69+F69</f>
        <v>2625464.5</v>
      </c>
    </row>
    <row r="70" spans="1:13" ht="51.75" customHeight="1">
      <c r="A70" s="122"/>
      <c r="B70" s="123" t="s">
        <v>99</v>
      </c>
      <c r="C70" s="124"/>
      <c r="D70" s="65"/>
      <c r="E70" s="65"/>
      <c r="F70" s="65">
        <f>G70+J70</f>
        <v>150000</v>
      </c>
      <c r="G70" s="65"/>
      <c r="H70" s="66"/>
      <c r="I70" s="65"/>
      <c r="J70" s="65">
        <f>K70</f>
        <v>150000</v>
      </c>
      <c r="K70" s="65">
        <v>150000</v>
      </c>
      <c r="L70" s="67">
        <v>150000</v>
      </c>
      <c r="M70" s="125">
        <f>C70+F70</f>
        <v>150000</v>
      </c>
    </row>
    <row r="71" spans="1:13" ht="30.75">
      <c r="A71" s="28" t="s">
        <v>100</v>
      </c>
      <c r="B71" s="92" t="s">
        <v>101</v>
      </c>
      <c r="C71" s="93">
        <f>13563800-184494.65+3328.12</f>
        <v>13382633.469999999</v>
      </c>
      <c r="D71" s="93"/>
      <c r="E71" s="93"/>
      <c r="F71" s="26"/>
      <c r="G71" s="31"/>
      <c r="H71" s="94"/>
      <c r="I71" s="93"/>
      <c r="J71" s="94"/>
      <c r="K71" s="94"/>
      <c r="L71" s="103"/>
      <c r="M71" s="95">
        <f>C71+F71</f>
        <v>13382633.469999999</v>
      </c>
    </row>
    <row r="72" spans="1:13" ht="50.25" customHeight="1">
      <c r="A72" s="96"/>
      <c r="B72" s="97" t="s">
        <v>78</v>
      </c>
      <c r="C72" s="26">
        <f>C71</f>
        <v>13382633.469999999</v>
      </c>
      <c r="D72" s="26"/>
      <c r="E72" s="26"/>
      <c r="F72" s="26"/>
      <c r="G72" s="26"/>
      <c r="H72" s="26"/>
      <c r="I72" s="26"/>
      <c r="J72" s="26"/>
      <c r="K72" s="26"/>
      <c r="L72" s="104"/>
      <c r="M72" s="30">
        <f>C72+F72</f>
        <v>13382633.469999999</v>
      </c>
    </row>
    <row r="73" spans="1:13" ht="18.75">
      <c r="A73" s="162" t="s">
        <v>102</v>
      </c>
      <c r="B73" s="162"/>
      <c r="C73" s="126">
        <f aca="true" t="shared" si="8" ref="C73:K73">C17+C26+C28+C34</f>
        <v>124972473.41</v>
      </c>
      <c r="D73" s="127">
        <f t="shared" si="8"/>
        <v>18997167</v>
      </c>
      <c r="E73" s="127">
        <f t="shared" si="8"/>
        <v>3677360</v>
      </c>
      <c r="F73" s="127">
        <f t="shared" si="8"/>
        <v>2280205.4099999997</v>
      </c>
      <c r="G73" s="126">
        <f t="shared" si="8"/>
        <v>975774.22</v>
      </c>
      <c r="H73" s="127">
        <f t="shared" si="8"/>
        <v>465564</v>
      </c>
      <c r="I73" s="127">
        <f t="shared" si="8"/>
        <v>164307</v>
      </c>
      <c r="J73" s="126">
        <f t="shared" si="8"/>
        <v>1304431.19</v>
      </c>
      <c r="K73" s="126">
        <f t="shared" si="8"/>
        <v>1227675.41</v>
      </c>
      <c r="L73" s="127">
        <f>L27+L30+L36+L64+L69+L18+L28</f>
        <v>894936.23</v>
      </c>
      <c r="M73" s="128">
        <f>M17+M26+M28+M34</f>
        <v>127252678.82</v>
      </c>
    </row>
    <row r="74" spans="1:13" ht="21" customHeight="1">
      <c r="A74" s="163" t="s">
        <v>103</v>
      </c>
      <c r="B74" s="163"/>
      <c r="C74" s="129">
        <f>C31+C36</f>
        <v>94133920</v>
      </c>
      <c r="D74" s="129">
        <f>D31+D37+D38+D42+D44</f>
        <v>1195954</v>
      </c>
      <c r="E74" s="129">
        <f>E31+E37+E38+E42+E44</f>
        <v>319490</v>
      </c>
      <c r="F74" s="129">
        <f aca="true" t="shared" si="9" ref="F74:L74">F31+F37+F38+F42+F44+F70</f>
        <v>370136.23</v>
      </c>
      <c r="G74" s="129">
        <f t="shared" si="9"/>
        <v>0</v>
      </c>
      <c r="H74" s="129">
        <f t="shared" si="9"/>
        <v>0</v>
      </c>
      <c r="I74" s="129">
        <f t="shared" si="9"/>
        <v>0</v>
      </c>
      <c r="J74" s="129">
        <f t="shared" si="9"/>
        <v>370136.23</v>
      </c>
      <c r="K74" s="129">
        <f t="shared" si="9"/>
        <v>370136.23</v>
      </c>
      <c r="L74" s="129">
        <f t="shared" si="9"/>
        <v>336136.23</v>
      </c>
      <c r="M74" s="129">
        <f>M31+M37+M38+M42+M70</f>
        <v>94504056.23</v>
      </c>
    </row>
    <row r="75" spans="1:13" ht="21.75" customHeight="1">
      <c r="A75" s="130" t="s">
        <v>104</v>
      </c>
      <c r="B75" s="131"/>
      <c r="C75" s="132"/>
      <c r="D75" s="133"/>
      <c r="E75" s="132"/>
      <c r="F75" s="133">
        <f>F33</f>
        <v>34000</v>
      </c>
      <c r="G75" s="132"/>
      <c r="H75" s="133"/>
      <c r="I75" s="132"/>
      <c r="J75" s="133">
        <f>J33</f>
        <v>34000</v>
      </c>
      <c r="K75" s="132">
        <f>K33</f>
        <v>34000</v>
      </c>
      <c r="L75" s="133">
        <f>L33</f>
        <v>34000</v>
      </c>
      <c r="M75" s="134">
        <f>M33</f>
        <v>34000</v>
      </c>
    </row>
    <row r="76" spans="1:13" ht="19.5" customHeight="1">
      <c r="A76" s="135"/>
      <c r="B76" s="136"/>
      <c r="C76" s="136"/>
      <c r="D76" s="136"/>
      <c r="E76" s="136"/>
      <c r="F76" s="136"/>
      <c r="G76" s="136"/>
      <c r="H76" s="136"/>
      <c r="I76" s="136"/>
      <c r="J76" s="135"/>
      <c r="K76" s="164"/>
      <c r="L76" s="164"/>
      <c r="M76" s="135"/>
    </row>
    <row r="77" spans="1:13" ht="23.25" customHeight="1">
      <c r="A77" s="137" t="s">
        <v>105</v>
      </c>
      <c r="B77" s="138"/>
      <c r="C77" s="139"/>
      <c r="D77" s="139"/>
      <c r="E77" s="139"/>
      <c r="F77" s="139"/>
      <c r="G77" s="139"/>
      <c r="H77" s="137"/>
      <c r="I77" s="139"/>
      <c r="J77" s="138"/>
      <c r="K77" s="138"/>
      <c r="L77" s="140"/>
      <c r="M77" s="140"/>
    </row>
    <row r="78" spans="1:13" ht="21.75" customHeight="1">
      <c r="A78" s="137" t="s">
        <v>106</v>
      </c>
      <c r="B78" s="138"/>
      <c r="C78" s="141"/>
      <c r="D78" s="142"/>
      <c r="E78" s="142"/>
      <c r="F78" s="142"/>
      <c r="G78" s="143"/>
      <c r="H78" s="144" t="s">
        <v>107</v>
      </c>
      <c r="I78" s="138"/>
      <c r="J78" s="138"/>
      <c r="K78" s="138"/>
      <c r="L78" s="135"/>
      <c r="M78" s="135"/>
    </row>
    <row r="79" spans="1:13" ht="21.75" customHeight="1">
      <c r="A79" s="137"/>
      <c r="B79" s="138"/>
      <c r="C79" s="141"/>
      <c r="D79" s="142"/>
      <c r="E79" s="142"/>
      <c r="F79" s="142"/>
      <c r="G79" s="143"/>
      <c r="H79" s="144"/>
      <c r="I79" s="138"/>
      <c r="J79" s="138"/>
      <c r="K79" s="138"/>
      <c r="L79" s="135"/>
      <c r="M79" s="135"/>
    </row>
    <row r="80" spans="1:13" s="145" customFormat="1" ht="26.25">
      <c r="A80" s="164"/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</row>
    <row r="81" spans="1:13" s="145" customFormat="1" ht="26.25">
      <c r="A81" s="136"/>
      <c r="B81" s="135"/>
      <c r="C81" s="135"/>
      <c r="D81" s="135"/>
      <c r="E81" s="165"/>
      <c r="F81" s="165"/>
      <c r="G81" s="165"/>
      <c r="H81" s="165"/>
      <c r="I81" s="165"/>
      <c r="J81" s="165"/>
      <c r="K81" s="165"/>
      <c r="L81" s="135"/>
      <c r="M81" s="135"/>
    </row>
    <row r="82" spans="1:13" ht="12.75">
      <c r="A82" s="135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</row>
    <row r="83" spans="1:13" ht="12.75">
      <c r="A83" s="135"/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</row>
    <row r="84" spans="1:13" ht="12.75">
      <c r="A84" s="135"/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</row>
    <row r="85" spans="1:13" ht="12.75">
      <c r="A85" s="135"/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</row>
    <row r="86" spans="1:13" ht="12.75">
      <c r="A86" s="135"/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</row>
    <row r="87" spans="1:13" ht="12.75">
      <c r="A87" s="135"/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</row>
    <row r="88" spans="1:13" ht="12.75">
      <c r="A88" s="135"/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</row>
    <row r="89" spans="1:13" ht="12.75">
      <c r="A89" s="135"/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</row>
    <row r="90" spans="1:13" ht="12.75">
      <c r="A90" s="135"/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</row>
    <row r="91" spans="1:13" ht="12.75">
      <c r="A91" s="135"/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</row>
    <row r="92" spans="1:13" ht="12.75">
      <c r="A92" s="135"/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</row>
    <row r="93" spans="1:13" ht="12.75">
      <c r="A93" s="135"/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</row>
    <row r="94" spans="1:13" ht="12.75">
      <c r="A94" s="135"/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</row>
    <row r="95" spans="1:13" ht="12.75">
      <c r="A95" s="135"/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</row>
    <row r="96" spans="1:13" ht="12.75">
      <c r="A96" s="135"/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</row>
    <row r="97" spans="1:13" ht="12.75">
      <c r="A97" s="135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</row>
    <row r="98" spans="1:13" ht="12.75">
      <c r="A98" s="135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</row>
    <row r="99" spans="1:13" ht="12.75">
      <c r="A99" s="135"/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</row>
    <row r="100" spans="1:13" ht="12.75">
      <c r="A100" s="135"/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</row>
    <row r="101" spans="1:13" ht="12.75">
      <c r="A101" s="135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</row>
    <row r="102" spans="1:13" ht="12.75">
      <c r="A102" s="135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</row>
    <row r="103" spans="1:13" ht="12.75">
      <c r="A103" s="135"/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</row>
    <row r="104" spans="1:13" ht="12.75">
      <c r="A104" s="135"/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</row>
    <row r="105" spans="1:13" ht="12.75">
      <c r="A105" s="135"/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</row>
    <row r="106" spans="1:13" ht="12.75">
      <c r="A106" s="135"/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</row>
    <row r="107" spans="1:13" ht="12.75">
      <c r="A107" s="135"/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</row>
    <row r="108" spans="1:13" ht="12.75">
      <c r="A108" s="135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</row>
    <row r="109" spans="1:13" ht="12.75">
      <c r="A109" s="135"/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</row>
    <row r="110" spans="1:13" ht="12.75">
      <c r="A110" s="135"/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</row>
    <row r="111" spans="1:13" ht="12.75">
      <c r="A111" s="135"/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</row>
    <row r="112" spans="1:13" ht="12.75">
      <c r="A112" s="135"/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</row>
    <row r="113" spans="1:13" ht="12.75">
      <c r="A113" s="135"/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</row>
    <row r="114" spans="1:13" ht="12.75">
      <c r="A114" s="135"/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</row>
    <row r="115" spans="1:13" ht="12.75">
      <c r="A115" s="135"/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</row>
    <row r="116" spans="1:13" ht="12.75">
      <c r="A116" s="135"/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</row>
    <row r="117" spans="1:13" ht="12.75">
      <c r="A117" s="135"/>
      <c r="B117" s="135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</row>
    <row r="118" spans="1:13" ht="12.75">
      <c r="A118" s="135"/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</row>
    <row r="119" spans="1:13" ht="12.75">
      <c r="A119" s="135"/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</row>
    <row r="120" spans="1:13" ht="12.75">
      <c r="A120" s="135"/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</row>
    <row r="121" spans="1:13" ht="12.75">
      <c r="A121" s="135"/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</row>
    <row r="122" spans="1:13" ht="12.75">
      <c r="A122" s="135"/>
      <c r="B122" s="135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</row>
    <row r="123" spans="1:13" ht="12.75">
      <c r="A123" s="135"/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</row>
  </sheetData>
  <sheetProtection selectLockedCells="1" selectUnlockedCells="1"/>
  <mergeCells count="44">
    <mergeCell ref="A80:M80"/>
    <mergeCell ref="E81:K81"/>
    <mergeCell ref="M34:M35"/>
    <mergeCell ref="L40:M40"/>
    <mergeCell ref="L67:M67"/>
    <mergeCell ref="A73:B73"/>
    <mergeCell ref="A74:B74"/>
    <mergeCell ref="K76:L76"/>
    <mergeCell ref="G34:G35"/>
    <mergeCell ref="H34:H35"/>
    <mergeCell ref="I34:I35"/>
    <mergeCell ref="J34:J35"/>
    <mergeCell ref="K34:K35"/>
    <mergeCell ref="L34:L35"/>
    <mergeCell ref="A34:A35"/>
    <mergeCell ref="B34:B35"/>
    <mergeCell ref="C34:C35"/>
    <mergeCell ref="D34:D35"/>
    <mergeCell ref="E34:E35"/>
    <mergeCell ref="F34:F35"/>
    <mergeCell ref="J11:J15"/>
    <mergeCell ref="K11:L11"/>
    <mergeCell ref="D12:D15"/>
    <mergeCell ref="E12:E15"/>
    <mergeCell ref="H12:H15"/>
    <mergeCell ref="I12:I15"/>
    <mergeCell ref="K12:K15"/>
    <mergeCell ref="L12:L15"/>
    <mergeCell ref="B11:B15"/>
    <mergeCell ref="C11:C15"/>
    <mergeCell ref="D11:E11"/>
    <mergeCell ref="F11:F15"/>
    <mergeCell ref="G11:G15"/>
    <mergeCell ref="H11:I11"/>
    <mergeCell ref="J1:M1"/>
    <mergeCell ref="J2:M2"/>
    <mergeCell ref="A6:M6"/>
    <mergeCell ref="A7:M7"/>
    <mergeCell ref="A9:A10"/>
    <mergeCell ref="B9:B10"/>
    <mergeCell ref="C9:E10"/>
    <mergeCell ref="F9:L10"/>
    <mergeCell ref="M9:M15"/>
    <mergeCell ref="A11:A15"/>
  </mergeCells>
  <printOptions/>
  <pageMargins left="0.7875" right="0.7875" top="0.9840277777777777" bottom="0.39375" header="0.5118055555555555" footer="0.5118055555555555"/>
  <pageSetup horizontalDpi="300" verticalDpi="300" orientation="landscape" paperSize="9" scale="40" r:id="rId3"/>
  <rowBreaks count="1" manualBreakCount="1">
    <brk id="3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2013-12-25T08:59:43Z</dcterms:modified>
  <cp:category/>
  <cp:version/>
  <cp:contentType/>
  <cp:contentStatus/>
</cp:coreProperties>
</file>