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2 (2)" sheetId="1" r:id="rId1"/>
  </sheets>
  <definedNames>
    <definedName name="Excel_BuiltIn_Print_Area_1">'дод2 (2)'!$A$1:$M$73</definedName>
    <definedName name="_xlnm.Print_Area" localSheetId="0">'дод2 (2)'!$A$1:$M$76</definedName>
  </definedNames>
  <calcPr fullCalcOnLoad="1"/>
</workbook>
</file>

<file path=xl/sharedStrings.xml><?xml version="1.0" encoding="utf-8"?>
<sst xmlns="http://schemas.openxmlformats.org/spreadsheetml/2006/main" count="111" uniqueCount="97">
  <si>
    <t xml:space="preserve">    </t>
  </si>
  <si>
    <t>Додаток 2</t>
  </si>
  <si>
    <t>до рішення районної у місті ради</t>
  </si>
  <si>
    <t>від 29 листопада 2013 року  № 268</t>
  </si>
  <si>
    <t>Видатки районного у місті бюджету  на 2013 рік</t>
  </si>
  <si>
    <t xml:space="preserve">за тимчасовою класифікацією видатків та кредитування місцевих бюджетів </t>
  </si>
  <si>
    <t>грн.</t>
  </si>
  <si>
    <t>Код тимчасової класифікації видатків та кредитування місцевих бюджетів</t>
  </si>
  <si>
    <t xml:space="preserve">Найменування коду тимчасової класифікації видатків та кредитування місцевих бюджетів 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</si>
  <si>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</si>
  <si>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</si>
  <si>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</si>
  <si>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</si>
  <si>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</si>
  <si>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</si>
  <si>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</si>
  <si>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</si>
  <si>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</si>
  <si>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</si>
  <si>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</si>
  <si>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</si>
  <si>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</si>
  <si>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</si>
  <si>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</si>
  <si>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</si>
  <si>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</si>
  <si>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в тому числі за рахунок  субвенції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</si>
  <si>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070303</t>
  </si>
  <si>
    <t xml:space="preserve">Дитячі будинки (в т. ч. сімейного типу, прийомні сім'ї) </t>
  </si>
  <si>
    <t>в тому числі за рахунок  субвенції з державного бюджету місцевим бюджетам  на виплату державної соціальної допомоги на дітей-сиріт та 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</si>
  <si>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090000</t>
  </si>
  <si>
    <t>Соціальний захист та соціальне забезпечення:</t>
  </si>
  <si>
    <t>в тому числі за рахунок субвенцій з державного бюджету місцевим бюджетам на: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</si>
  <si>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</si>
  <si>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</si>
  <si>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090203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</si>
  <si>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</si>
  <si>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в тому числі за рахунок  субвенції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</si>
  <si>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090302</t>
  </si>
  <si>
    <t>Допомога у зв'язку з вагітністю і пологами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</si>
  <si>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дітям"</t>
  </si>
  <si>
    <t>090303</t>
  </si>
  <si>
    <t>Допомога на догляд за дитиною віком до 3 років</t>
  </si>
  <si>
    <t>2</t>
  </si>
  <si>
    <t>продовження  додатка 2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</si>
  <si>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</si>
  <si>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</si>
  <si>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</si>
  <si>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</si>
  <si>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</si>
  <si>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</si>
  <si>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</si>
  <si>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</si>
  <si>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</si>
  <si>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</si>
  <si>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</si>
  <si>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сім'ям</t>
  </si>
  <si>
    <t>090412</t>
  </si>
  <si>
    <t>Інші видатки на соціальний захист населення</t>
  </si>
  <si>
    <t>090700</t>
  </si>
  <si>
    <t>Утримання закладів, що надають соціальні послуги дітям, які опинились в складних життєвих обставинах</t>
  </si>
  <si>
    <t xml:space="preserve">в тому числі за рахунок інших  субвенції </t>
  </si>
  <si>
    <t>090802</t>
  </si>
  <si>
    <t>Інші програми соціального захисту дітей</t>
  </si>
  <si>
    <t>091103</t>
  </si>
  <si>
    <t xml:space="preserve">Соціальні програми і заходи державних органів у справах молоді 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</si>
  <si>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</si>
  <si>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</si>
  <si>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</si>
  <si>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</si>
  <si>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091204</t>
  </si>
  <si>
    <t>Територіальні центри 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</si>
  <si>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</si>
  <si>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</si>
  <si>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</si>
  <si>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інвалідів; центри професійної реабілітації інвалідів</t>
  </si>
  <si>
    <t>в тому числі за рахунок субвенції з державного бюджету місцевим бюджетам на фінансування  Програм — переможців Всеукраїнського конкурсу проектів розвитку місцевого самоврядування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</si>
  <si>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</si>
  <si>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</si>
  <si>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</si>
  <si>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</si>
  <si>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100203</t>
  </si>
  <si>
    <t>Благоустрій міст, сіл, селищ</t>
  </si>
  <si>
    <t>Культура і мистецтво</t>
  </si>
  <si>
    <t>Філармонії, музичні колективи і ансамблі та інші мистецькі заклади та заходи</t>
  </si>
  <si>
    <t>Фізична культура і спорт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</si>
  <si>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</si>
  <si>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</si>
  <si>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250380</t>
  </si>
  <si>
    <t>Ішні субвенції</t>
  </si>
  <si>
    <t>в тому числі за рахунок субвенції з Саксаганського районного у місті бюджету міському бюджету на виготовлення проектно-кошторисної документації з капітального ремонту системи газопостачання центру соціально-психологічної реабілітації дітей</t>
  </si>
  <si>
    <t>Разом видатки</t>
  </si>
  <si>
    <t xml:space="preserve">У тому числі за рахунок субвенцій з державного бюджету місцевим бюджетам </t>
  </si>
  <si>
    <t xml:space="preserve">У тому числі за рахунок субвенцій з обласного бюджету місцевим бюджетам </t>
  </si>
  <si>
    <t>у тому числі за рахунок субвенцій з районного у місті бюджету міському бюджету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</si>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</sst>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0"/>
      <color indexed="9"/>
      <name val="Arial"/>
      <family val="2"/>
    </font>
    <font>
      <i/>
      <sz val="2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4"/>
      <color indexed="9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14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20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Rage Italic"/>
      <family val="4"/>
    </font>
    <font>
      <sz val="10"/>
      <color indexed="8"/>
      <name val="Rage Italic"/>
      <family val="4"/>
    </font>
    <font>
      <sz val="16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8" fillId="0" borderId="0" xfId="0" applyFont="1" applyAlignment="1">
      <alignment/>
    </xf>
    <xf numFmtId="49" fontId="29" fillId="0" borderId="14" xfId="0" applyNumberFormat="1" applyFont="1" applyFill="1" applyBorder="1" applyAlignment="1">
      <alignment vertical="center"/>
    </xf>
    <xf numFmtId="49" fontId="29" fillId="0" borderId="15" xfId="0" applyNumberFormat="1" applyFont="1" applyFill="1" applyBorder="1" applyAlignment="1">
      <alignment vertical="center" wrapText="1"/>
    </xf>
    <xf numFmtId="164" fontId="30" fillId="0" borderId="14" xfId="0" applyNumberFormat="1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49" fontId="29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31" fillId="0" borderId="18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9" fillId="0" borderId="20" xfId="0" applyNumberFormat="1" applyFont="1" applyFill="1" applyBorder="1" applyAlignment="1">
      <alignment vertical="center" wrapText="1"/>
    </xf>
    <xf numFmtId="0" fontId="29" fillId="0" borderId="21" xfId="0" applyFont="1" applyFill="1" applyBorder="1" applyAlignment="1">
      <alignment wrapText="1"/>
    </xf>
    <xf numFmtId="0" fontId="30" fillId="0" borderId="20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49" fontId="29" fillId="0" borderId="22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wrapText="1"/>
    </xf>
    <xf numFmtId="0" fontId="31" fillId="0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49" fontId="25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19" fillId="0" borderId="25" xfId="0" applyFont="1" applyFill="1" applyBorder="1" applyAlignment="1">
      <alignment/>
    </xf>
    <xf numFmtId="49" fontId="25" fillId="0" borderId="24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vertical="top" wrapText="1"/>
    </xf>
    <xf numFmtId="0" fontId="31" fillId="0" borderId="25" xfId="0" applyFont="1" applyFill="1" applyBorder="1" applyAlignment="1">
      <alignment/>
    </xf>
    <xf numFmtId="49" fontId="0" fillId="0" borderId="24" xfId="0" applyNumberFormat="1" applyFont="1" applyFill="1" applyBorder="1" applyAlignment="1">
      <alignment vertical="center"/>
    </xf>
    <xf numFmtId="0" fontId="29" fillId="0" borderId="20" xfId="0" applyFont="1" applyFill="1" applyBorder="1" applyAlignment="1">
      <alignment wrapText="1"/>
    </xf>
    <xf numFmtId="0" fontId="31" fillId="0" borderId="21" xfId="0" applyFont="1" applyFill="1" applyBorder="1" applyAlignment="1">
      <alignment/>
    </xf>
    <xf numFmtId="49" fontId="29" fillId="0" borderId="24" xfId="0" applyNumberFormat="1" applyFont="1" applyFill="1" applyBorder="1" applyAlignment="1">
      <alignment vertical="center" wrapText="1"/>
    </xf>
    <xf numFmtId="49" fontId="29" fillId="0" borderId="26" xfId="0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 wrapText="1"/>
    </xf>
    <xf numFmtId="0" fontId="31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49" fontId="34" fillId="0" borderId="0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vertical="center" wrapText="1"/>
    </xf>
    <xf numFmtId="0" fontId="29" fillId="0" borderId="31" xfId="0" applyFont="1" applyFill="1" applyBorder="1" applyAlignment="1">
      <alignment wrapText="1"/>
    </xf>
    <xf numFmtId="0" fontId="32" fillId="0" borderId="30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31" fillId="0" borderId="30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32" fillId="0" borderId="18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49" fontId="29" fillId="0" borderId="33" xfId="0" applyNumberFormat="1" applyFont="1" applyFill="1" applyBorder="1" applyAlignment="1">
      <alignment vertical="center" wrapText="1"/>
    </xf>
    <xf numFmtId="0" fontId="27" fillId="0" borderId="33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4" xfId="0" applyFont="1" applyFill="1" applyBorder="1" applyAlignment="1">
      <alignment/>
    </xf>
    <xf numFmtId="0" fontId="31" fillId="0" borderId="35" xfId="0" applyFont="1" applyFill="1" applyBorder="1" applyAlignment="1">
      <alignment/>
    </xf>
    <xf numFmtId="0" fontId="31" fillId="0" borderId="33" xfId="0" applyFont="1" applyFill="1" applyBorder="1" applyAlignment="1">
      <alignment/>
    </xf>
    <xf numFmtId="49" fontId="29" fillId="0" borderId="18" xfId="0" applyNumberFormat="1" applyFont="1" applyFill="1" applyBorder="1" applyAlignment="1">
      <alignment vertical="center" wrapText="1"/>
    </xf>
    <xf numFmtId="0" fontId="27" fillId="0" borderId="18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49" fontId="29" fillId="0" borderId="21" xfId="0" applyNumberFormat="1" applyFont="1" applyFill="1" applyBorder="1" applyAlignment="1">
      <alignment vertical="center" wrapText="1"/>
    </xf>
    <xf numFmtId="0" fontId="32" fillId="0" borderId="33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34" xfId="0" applyFont="1" applyFill="1" applyBorder="1" applyAlignment="1">
      <alignment/>
    </xf>
    <xf numFmtId="0" fontId="32" fillId="0" borderId="20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49" fontId="29" fillId="0" borderId="20" xfId="0" applyNumberFormat="1" applyFont="1" applyFill="1" applyBorder="1" applyAlignment="1">
      <alignment/>
    </xf>
    <xf numFmtId="49" fontId="29" fillId="0" borderId="37" xfId="0" applyNumberFormat="1" applyFont="1" applyFill="1" applyBorder="1" applyAlignment="1">
      <alignment horizontal="left"/>
    </xf>
    <xf numFmtId="49" fontId="29" fillId="0" borderId="38" xfId="0" applyNumberFormat="1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/>
    </xf>
    <xf numFmtId="0" fontId="30" fillId="0" borderId="24" xfId="0" applyFont="1" applyFill="1" applyBorder="1" applyAlignment="1">
      <alignment/>
    </xf>
    <xf numFmtId="2" fontId="31" fillId="0" borderId="20" xfId="0" applyNumberFormat="1" applyFont="1" applyFill="1" applyBorder="1" applyAlignment="1">
      <alignment/>
    </xf>
    <xf numFmtId="2" fontId="30" fillId="0" borderId="20" xfId="0" applyNumberFormat="1" applyFont="1" applyFill="1" applyBorder="1" applyAlignment="1">
      <alignment/>
    </xf>
    <xf numFmtId="49" fontId="29" fillId="0" borderId="18" xfId="0" applyNumberFormat="1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wrapText="1"/>
    </xf>
    <xf numFmtId="0" fontId="19" fillId="0" borderId="20" xfId="0" applyFont="1" applyFill="1" applyBorder="1" applyAlignment="1">
      <alignment horizontal="right"/>
    </xf>
    <xf numFmtId="0" fontId="19" fillId="0" borderId="21" xfId="0" applyFont="1" applyFill="1" applyBorder="1" applyAlignment="1">
      <alignment horizontal="right"/>
    </xf>
    <xf numFmtId="0" fontId="31" fillId="0" borderId="21" xfId="0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49" fontId="29" fillId="0" borderId="33" xfId="0" applyNumberFormat="1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wrapText="1"/>
    </xf>
    <xf numFmtId="0" fontId="19" fillId="0" borderId="35" xfId="0" applyFont="1" applyFill="1" applyBorder="1" applyAlignment="1">
      <alignment horizontal="right"/>
    </xf>
    <xf numFmtId="0" fontId="19" fillId="0" borderId="39" xfId="0" applyFont="1" applyFill="1" applyBorder="1" applyAlignment="1">
      <alignment horizontal="right"/>
    </xf>
    <xf numFmtId="0" fontId="31" fillId="0" borderId="39" xfId="0" applyFont="1" applyFill="1" applyBorder="1" applyAlignment="1">
      <alignment/>
    </xf>
    <xf numFmtId="0" fontId="19" fillId="0" borderId="35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31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32" fillId="0" borderId="22" xfId="0" applyFont="1" applyFill="1" applyBorder="1" applyAlignment="1">
      <alignment/>
    </xf>
    <xf numFmtId="0" fontId="32" fillId="0" borderId="35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center"/>
    </xf>
    <xf numFmtId="49" fontId="29" fillId="0" borderId="20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right"/>
    </xf>
    <xf numFmtId="0" fontId="31" fillId="0" borderId="21" xfId="0" applyFont="1" applyFill="1" applyBorder="1" applyAlignment="1">
      <alignment horizontal="right"/>
    </xf>
    <xf numFmtId="0" fontId="31" fillId="0" borderId="20" xfId="0" applyFont="1" applyFill="1" applyBorder="1" applyAlignment="1">
      <alignment/>
    </xf>
    <xf numFmtId="0" fontId="31" fillId="0" borderId="21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left"/>
    </xf>
    <xf numFmtId="0" fontId="35" fillId="0" borderId="10" xfId="0" applyFont="1" applyFill="1" applyBorder="1" applyAlignment="1">
      <alignment horizontal="right"/>
    </xf>
    <xf numFmtId="0" fontId="35" fillId="0" borderId="12" xfId="0" applyFont="1" applyFill="1" applyBorder="1" applyAlignment="1">
      <alignment horizontal="right"/>
    </xf>
    <xf numFmtId="2" fontId="35" fillId="0" borderId="10" xfId="0" applyNumberFormat="1" applyFont="1" applyFill="1" applyBorder="1" applyAlignment="1">
      <alignment horizontal="right"/>
    </xf>
    <xf numFmtId="49" fontId="29" fillId="0" borderId="14" xfId="0" applyNumberFormat="1" applyFont="1" applyFill="1" applyBorder="1" applyAlignment="1">
      <alignment horizontal="left" vertical="center"/>
    </xf>
    <xf numFmtId="0" fontId="31" fillId="0" borderId="41" xfId="0" applyFont="1" applyFill="1" applyBorder="1" applyAlignment="1">
      <alignment horizontal="right"/>
    </xf>
    <xf numFmtId="0" fontId="31" fillId="0" borderId="30" xfId="0" applyFont="1" applyFill="1" applyBorder="1" applyAlignment="1">
      <alignment horizontal="right"/>
    </xf>
    <xf numFmtId="0" fontId="31" fillId="0" borderId="32" xfId="0" applyFont="1" applyFill="1" applyBorder="1" applyAlignment="1">
      <alignment horizontal="right"/>
    </xf>
    <xf numFmtId="0" fontId="31" fillId="0" borderId="18" xfId="0" applyFont="1" applyFill="1" applyBorder="1" applyAlignment="1">
      <alignment horizontal="right"/>
    </xf>
    <xf numFmtId="0" fontId="31" fillId="0" borderId="19" xfId="0" applyFont="1" applyFill="1" applyBorder="1" applyAlignment="1">
      <alignment horizontal="right"/>
    </xf>
    <xf numFmtId="1" fontId="31" fillId="0" borderId="30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left" vertical="center" wrapText="1"/>
    </xf>
    <xf numFmtId="0" fontId="32" fillId="0" borderId="42" xfId="0" applyFont="1" applyFill="1" applyBorder="1" applyAlignment="1">
      <alignment horizontal="right"/>
    </xf>
    <xf numFmtId="0" fontId="32" fillId="0" borderId="35" xfId="0" applyFont="1" applyFill="1" applyBorder="1" applyAlignment="1">
      <alignment horizontal="right"/>
    </xf>
    <xf numFmtId="2" fontId="32" fillId="0" borderId="43" xfId="0" applyNumberFormat="1" applyFont="1" applyFill="1" applyBorder="1" applyAlignment="1">
      <alignment/>
    </xf>
    <xf numFmtId="2" fontId="32" fillId="0" borderId="39" xfId="0" applyNumberFormat="1" applyFont="1" applyFill="1" applyBorder="1" applyAlignment="1">
      <alignment/>
    </xf>
    <xf numFmtId="0" fontId="31" fillId="0" borderId="35" xfId="0" applyFont="1" applyFill="1" applyBorder="1" applyAlignment="1">
      <alignment horizontal="right"/>
    </xf>
    <xf numFmtId="0" fontId="31" fillId="0" borderId="39" xfId="0" applyFont="1" applyFill="1" applyBorder="1" applyAlignment="1">
      <alignment horizontal="right"/>
    </xf>
    <xf numFmtId="0" fontId="32" fillId="0" borderId="40" xfId="0" applyFont="1" applyFill="1" applyBorder="1" applyAlignment="1">
      <alignment horizontal="right"/>
    </xf>
    <xf numFmtId="0" fontId="31" fillId="0" borderId="35" xfId="0" applyFont="1" applyFill="1" applyBorder="1" applyAlignment="1">
      <alignment/>
    </xf>
    <xf numFmtId="2" fontId="27" fillId="0" borderId="44" xfId="0" applyNumberFormat="1" applyFont="1" applyFill="1" applyBorder="1" applyAlignment="1">
      <alignment/>
    </xf>
    <xf numFmtId="2" fontId="32" fillId="0" borderId="45" xfId="0" applyNumberFormat="1" applyFont="1" applyFill="1" applyBorder="1" applyAlignment="1">
      <alignment/>
    </xf>
    <xf numFmtId="0" fontId="27" fillId="0" borderId="40" xfId="0" applyFont="1" applyFill="1" applyBorder="1" applyAlignment="1">
      <alignment horizontal="right"/>
    </xf>
    <xf numFmtId="0" fontId="27" fillId="0" borderId="35" xfId="0" applyFont="1" applyFill="1" applyBorder="1" applyAlignment="1">
      <alignment horizontal="right"/>
    </xf>
    <xf numFmtId="0" fontId="27" fillId="0" borderId="39" xfId="0" applyFont="1" applyFill="1" applyBorder="1" applyAlignment="1">
      <alignment horizontal="right"/>
    </xf>
    <xf numFmtId="0" fontId="27" fillId="0" borderId="35" xfId="0" applyFont="1" applyFill="1" applyBorder="1" applyAlignment="1">
      <alignment/>
    </xf>
    <xf numFmtId="0" fontId="31" fillId="0" borderId="22" xfId="0" applyFont="1" applyBorder="1" applyAlignment="1">
      <alignment/>
    </xf>
    <xf numFmtId="2" fontId="31" fillId="0" borderId="43" xfId="0" applyNumberFormat="1" applyFont="1" applyFill="1" applyBorder="1" applyAlignment="1">
      <alignment/>
    </xf>
    <xf numFmtId="2" fontId="37" fillId="0" borderId="0" xfId="0" applyNumberFormat="1" applyFont="1" applyFill="1" applyBorder="1" applyAlignment="1">
      <alignment horizontal="right"/>
    </xf>
    <xf numFmtId="0" fontId="31" fillId="0" borderId="46" xfId="0" applyFont="1" applyFill="1" applyBorder="1" applyAlignment="1">
      <alignment horizontal="right"/>
    </xf>
    <xf numFmtId="0" fontId="30" fillId="0" borderId="46" xfId="0" applyFont="1" applyFill="1" applyBorder="1" applyAlignment="1">
      <alignment horizontal="right"/>
    </xf>
    <xf numFmtId="2" fontId="35" fillId="0" borderId="0" xfId="0" applyNumberFormat="1" applyFont="1" applyFill="1" applyBorder="1" applyAlignment="1">
      <alignment horizontal="right"/>
    </xf>
    <xf numFmtId="0" fontId="31" fillId="0" borderId="46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24" fillId="24" borderId="0" xfId="0" applyFont="1" applyFill="1" applyAlignment="1">
      <alignment/>
    </xf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43" fillId="24" borderId="0" xfId="0" applyFont="1" applyFill="1" applyAlignment="1">
      <alignment/>
    </xf>
    <xf numFmtId="0" fontId="44" fillId="24" borderId="0" xfId="0" applyFont="1" applyFill="1" applyAlignment="1">
      <alignment/>
    </xf>
    <xf numFmtId="0" fontId="45" fillId="24" borderId="0" xfId="0" applyFont="1" applyFill="1" applyAlignment="1">
      <alignment/>
    </xf>
    <xf numFmtId="0" fontId="46" fillId="24" borderId="0" xfId="0" applyFont="1" applyFill="1" applyAlignment="1">
      <alignment/>
    </xf>
    <xf numFmtId="0" fontId="47" fillId="24" borderId="0" xfId="0" applyFont="1" applyFill="1" applyAlignment="1">
      <alignment/>
    </xf>
    <xf numFmtId="0" fontId="32" fillId="24" borderId="0" xfId="0" applyFont="1" applyFill="1" applyAlignment="1">
      <alignment/>
    </xf>
    <xf numFmtId="0" fontId="48" fillId="24" borderId="0" xfId="0" applyFont="1" applyFill="1" applyAlignment="1">
      <alignment/>
    </xf>
    <xf numFmtId="0" fontId="24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right" vertical="center" wrapText="1"/>
    </xf>
    <xf numFmtId="49" fontId="36" fillId="0" borderId="10" xfId="0" applyNumberFormat="1" applyFont="1" applyFill="1" applyBorder="1" applyAlignment="1">
      <alignment horizontal="left"/>
    </xf>
    <xf numFmtId="0" fontId="0" fillId="0" borderId="27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zoomScale="69" zoomScaleNormal="69" zoomScaleSheetLayoutView="50" zoomScalePageLayoutView="0" workbookViewId="0" topLeftCell="A70">
      <selection activeCell="B75" sqref="B75"/>
    </sheetView>
  </sheetViews>
  <sheetFormatPr defaultColWidth="9.140625" defaultRowHeight="12.75"/>
  <cols>
    <col min="1" max="1" width="14.8515625" style="1" customWidth="1"/>
    <col min="2" max="2" width="84.00390625" style="1" customWidth="1"/>
    <col min="3" max="3" width="20.7109375" style="1" customWidth="1"/>
    <col min="4" max="4" width="16.57421875" style="1" customWidth="1"/>
    <col min="5" max="5" width="15.28125" style="1" customWidth="1"/>
    <col min="6" max="6" width="16.57421875" style="1" customWidth="1"/>
    <col min="7" max="7" width="15.57421875" style="1" customWidth="1"/>
    <col min="8" max="8" width="15.8515625" style="1" customWidth="1"/>
    <col min="9" max="9" width="14.140625" style="1" customWidth="1"/>
    <col min="10" max="11" width="16.57421875" style="1" customWidth="1"/>
    <col min="12" max="12" width="22.00390625" style="1" customWidth="1"/>
    <col min="13" max="13" width="21.7109375" style="1" customWidth="1"/>
    <col min="14" max="14" width="10.421875" style="1" customWidth="1"/>
    <col min="15" max="15" width="17.28125" style="1" customWidth="1"/>
    <col min="16" max="16" width="54.421875" style="1" customWidth="1"/>
    <col min="17" max="29" width="9.140625" style="1" customWidth="1"/>
  </cols>
  <sheetData>
    <row r="1" spans="1:13" ht="20.25">
      <c r="A1" s="1" t="s">
        <v>0</v>
      </c>
      <c r="J1" s="198" t="s">
        <v>1</v>
      </c>
      <c r="K1" s="198"/>
      <c r="L1" s="198"/>
      <c r="M1" s="198"/>
    </row>
    <row r="2" spans="10:13" ht="20.25">
      <c r="J2" s="198" t="s">
        <v>2</v>
      </c>
      <c r="K2" s="198"/>
      <c r="L2" s="198"/>
      <c r="M2" s="198"/>
    </row>
    <row r="3" spans="10:14" ht="22.5" customHeight="1">
      <c r="J3" s="199" t="s">
        <v>3</v>
      </c>
      <c r="K3" s="199"/>
      <c r="L3" s="199"/>
      <c r="M3" s="199"/>
      <c r="N3" s="2"/>
    </row>
    <row r="4" spans="1:13" ht="22.5" customHeight="1">
      <c r="A4" s="200" t="s">
        <v>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24.75" customHeight="1">
      <c r="A5" s="201" t="s">
        <v>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ht="10.5" customHeight="1">
      <c r="M6" s="1" t="s">
        <v>6</v>
      </c>
    </row>
    <row r="7" spans="1:13" ht="12.75" customHeight="1">
      <c r="A7" s="202" t="s">
        <v>7</v>
      </c>
      <c r="B7" s="202" t="s">
        <v>8</v>
      </c>
      <c r="C7" s="203" t="s">
        <v>9</v>
      </c>
      <c r="D7" s="203"/>
      <c r="E7" s="203"/>
      <c r="F7" s="203" t="s">
        <v>10</v>
      </c>
      <c r="G7" s="203"/>
      <c r="H7" s="203"/>
      <c r="I7" s="203"/>
      <c r="J7" s="203"/>
      <c r="K7" s="203"/>
      <c r="L7" s="203"/>
      <c r="M7" s="204" t="s">
        <v>11</v>
      </c>
    </row>
    <row r="8" spans="1:13" ht="27.75" customHeight="1">
      <c r="A8" s="202"/>
      <c r="B8" s="202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4"/>
    </row>
    <row r="9" spans="1:13" ht="16.5" customHeight="1">
      <c r="A9" s="202"/>
      <c r="B9" s="202"/>
      <c r="C9" s="205" t="s">
        <v>12</v>
      </c>
      <c r="D9" s="202" t="s">
        <v>13</v>
      </c>
      <c r="E9" s="202"/>
      <c r="F9" s="205" t="s">
        <v>12</v>
      </c>
      <c r="G9" s="205" t="s">
        <v>14</v>
      </c>
      <c r="H9" s="202" t="s">
        <v>13</v>
      </c>
      <c r="I9" s="202"/>
      <c r="J9" s="205" t="s">
        <v>15</v>
      </c>
      <c r="K9" s="205" t="s">
        <v>13</v>
      </c>
      <c r="L9" s="205"/>
      <c r="M9" s="204"/>
    </row>
    <row r="10" spans="1:13" ht="14.25" customHeight="1">
      <c r="A10" s="202"/>
      <c r="B10" s="202"/>
      <c r="C10" s="205"/>
      <c r="D10" s="205" t="s">
        <v>16</v>
      </c>
      <c r="E10" s="206" t="s">
        <v>17</v>
      </c>
      <c r="F10" s="205"/>
      <c r="G10" s="205"/>
      <c r="H10" s="205" t="s">
        <v>16</v>
      </c>
      <c r="I10" s="206" t="s">
        <v>17</v>
      </c>
      <c r="J10" s="205"/>
      <c r="K10" s="207" t="s">
        <v>18</v>
      </c>
      <c r="L10" s="3" t="s">
        <v>13</v>
      </c>
      <c r="M10" s="204"/>
    </row>
    <row r="11" spans="1:13" ht="12.75" customHeight="1">
      <c r="A11" s="202"/>
      <c r="B11" s="202"/>
      <c r="C11" s="205"/>
      <c r="D11" s="205"/>
      <c r="E11" s="206"/>
      <c r="F11" s="205"/>
      <c r="G11" s="205"/>
      <c r="H11" s="205"/>
      <c r="I11" s="206"/>
      <c r="J11" s="205"/>
      <c r="K11" s="205"/>
      <c r="L11" s="208" t="s">
        <v>19</v>
      </c>
      <c r="M11" s="204"/>
    </row>
    <row r="12" spans="1:13" ht="12.75">
      <c r="A12" s="202"/>
      <c r="B12" s="202"/>
      <c r="C12" s="205"/>
      <c r="D12" s="205"/>
      <c r="E12" s="206"/>
      <c r="F12" s="205"/>
      <c r="G12" s="205"/>
      <c r="H12" s="205"/>
      <c r="I12" s="206"/>
      <c r="J12" s="205"/>
      <c r="K12" s="205"/>
      <c r="L12" s="208"/>
      <c r="M12" s="204"/>
    </row>
    <row r="13" spans="1:13" ht="12.75">
      <c r="A13" s="202"/>
      <c r="B13" s="202"/>
      <c r="C13" s="205"/>
      <c r="D13" s="205"/>
      <c r="E13" s="206"/>
      <c r="F13" s="205"/>
      <c r="G13" s="205"/>
      <c r="H13" s="205"/>
      <c r="I13" s="206"/>
      <c r="J13" s="205"/>
      <c r="K13" s="205"/>
      <c r="L13" s="208"/>
      <c r="M13" s="204"/>
    </row>
    <row r="14" spans="1:13" ht="75.75" customHeight="1">
      <c r="A14" s="202"/>
      <c r="B14" s="202"/>
      <c r="C14" s="205"/>
      <c r="D14" s="205"/>
      <c r="E14" s="206"/>
      <c r="F14" s="205"/>
      <c r="G14" s="205"/>
      <c r="H14" s="205"/>
      <c r="I14" s="206"/>
      <c r="J14" s="205"/>
      <c r="K14" s="205"/>
      <c r="L14" s="208"/>
      <c r="M14" s="204"/>
    </row>
    <row r="15" spans="1:15" ht="12.75">
      <c r="A15" s="4">
        <v>1</v>
      </c>
      <c r="B15" s="4">
        <v>2</v>
      </c>
      <c r="C15" s="5">
        <v>3</v>
      </c>
      <c r="D15" s="4">
        <v>4</v>
      </c>
      <c r="E15" s="6">
        <v>5</v>
      </c>
      <c r="F15" s="7">
        <v>6</v>
      </c>
      <c r="G15" s="4">
        <v>7</v>
      </c>
      <c r="H15" s="4">
        <v>8</v>
      </c>
      <c r="I15" s="8">
        <v>9</v>
      </c>
      <c r="J15" s="4">
        <v>10</v>
      </c>
      <c r="K15" s="9">
        <v>11</v>
      </c>
      <c r="L15" s="9">
        <v>12</v>
      </c>
      <c r="M15" s="4">
        <v>13</v>
      </c>
      <c r="O15" s="10"/>
    </row>
    <row r="16" spans="1:29" s="17" customFormat="1" ht="19.5" customHeight="1">
      <c r="A16" s="11" t="s">
        <v>20</v>
      </c>
      <c r="B16" s="12" t="s">
        <v>21</v>
      </c>
      <c r="C16" s="13">
        <f aca="true" t="shared" si="0" ref="C16:L16">C17</f>
        <v>13111948.9</v>
      </c>
      <c r="D16" s="13">
        <f t="shared" si="0"/>
        <v>7797714</v>
      </c>
      <c r="E16" s="13">
        <f t="shared" si="0"/>
        <v>707270</v>
      </c>
      <c r="F16" s="13">
        <f t="shared" si="0"/>
        <v>234147</v>
      </c>
      <c r="G16" s="13">
        <f t="shared" si="0"/>
        <v>1647</v>
      </c>
      <c r="H16" s="13">
        <f t="shared" si="0"/>
        <v>0</v>
      </c>
      <c r="I16" s="13">
        <f t="shared" si="0"/>
        <v>0</v>
      </c>
      <c r="J16" s="14">
        <f t="shared" si="0"/>
        <v>232500</v>
      </c>
      <c r="K16" s="14">
        <f t="shared" si="0"/>
        <v>232500</v>
      </c>
      <c r="L16" s="14">
        <f t="shared" si="0"/>
        <v>222000</v>
      </c>
      <c r="M16" s="15">
        <f>C16+F16</f>
        <v>13346095.9</v>
      </c>
      <c r="N16" s="16"/>
      <c r="O16" s="1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17" customFormat="1" ht="18">
      <c r="A17" s="18" t="s">
        <v>22</v>
      </c>
      <c r="B17" s="19" t="s">
        <v>23</v>
      </c>
      <c r="C17" s="20">
        <f>12312000+200216.8+54166.1+128879+283632+500+6500+86764+30000+9291</f>
        <v>13111948.9</v>
      </c>
      <c r="D17" s="21">
        <v>7797714</v>
      </c>
      <c r="E17" s="22">
        <f>581808+102570+13601+9291</f>
        <v>707270</v>
      </c>
      <c r="F17" s="23">
        <f>G17+J17</f>
        <v>234147</v>
      </c>
      <c r="G17" s="21">
        <v>1647</v>
      </c>
      <c r="H17" s="24"/>
      <c r="I17" s="21"/>
      <c r="J17" s="25">
        <f>K17</f>
        <v>232500</v>
      </c>
      <c r="K17" s="26">
        <f>200000+10500+22000</f>
        <v>232500</v>
      </c>
      <c r="L17" s="25">
        <f>200000+22000</f>
        <v>222000</v>
      </c>
      <c r="M17" s="21">
        <f>C17+F17</f>
        <v>13346095.9</v>
      </c>
      <c r="N17" s="16">
        <f>M17-G17</f>
        <v>13344448.9</v>
      </c>
      <c r="O17" s="16">
        <f>M17-11536641</f>
        <v>1809454.9000000004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17" customFormat="1" ht="18" customHeight="1">
      <c r="A18" s="27" t="s">
        <v>24</v>
      </c>
      <c r="B18" s="28" t="s">
        <v>25</v>
      </c>
      <c r="C18" s="15">
        <f>C20</f>
        <v>567119</v>
      </c>
      <c r="D18" s="15"/>
      <c r="E18" s="15"/>
      <c r="F18" s="29"/>
      <c r="G18" s="15"/>
      <c r="H18" s="13"/>
      <c r="I18" s="15"/>
      <c r="J18" s="15"/>
      <c r="K18" s="30"/>
      <c r="L18" s="15"/>
      <c r="M18" s="15">
        <f>M20</f>
        <v>567119</v>
      </c>
      <c r="N18" s="31"/>
      <c r="O18" s="1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17" customFormat="1" ht="67.5" customHeight="1">
      <c r="A19" s="32"/>
      <c r="B19" s="33" t="s">
        <v>26</v>
      </c>
      <c r="C19" s="34">
        <f>C18</f>
        <v>567119</v>
      </c>
      <c r="D19" s="35"/>
      <c r="E19" s="35"/>
      <c r="F19" s="36"/>
      <c r="G19" s="35"/>
      <c r="H19" s="36"/>
      <c r="I19" s="35"/>
      <c r="J19" s="35"/>
      <c r="K19" s="36"/>
      <c r="L19" s="35"/>
      <c r="M19" s="34">
        <f>C19</f>
        <v>567119</v>
      </c>
      <c r="N19" s="37"/>
      <c r="O19" s="1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17" customFormat="1" ht="18">
      <c r="A20" s="38" t="s">
        <v>27</v>
      </c>
      <c r="B20" s="39" t="s">
        <v>28</v>
      </c>
      <c r="C20" s="40">
        <f>582480-29335+25374-11400</f>
        <v>567119</v>
      </c>
      <c r="D20" s="41"/>
      <c r="E20" s="42"/>
      <c r="F20" s="43"/>
      <c r="G20" s="41"/>
      <c r="H20" s="43"/>
      <c r="I20" s="41"/>
      <c r="J20" s="42"/>
      <c r="K20" s="43"/>
      <c r="L20" s="42"/>
      <c r="M20" s="41">
        <f>C20+F20</f>
        <v>567119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13" ht="68.25" customHeight="1">
      <c r="A21" s="44"/>
      <c r="B21" s="45" t="s">
        <v>29</v>
      </c>
      <c r="C21" s="46">
        <f>C20</f>
        <v>567119</v>
      </c>
      <c r="D21" s="46"/>
      <c r="E21" s="47"/>
      <c r="F21" s="48"/>
      <c r="G21" s="46"/>
      <c r="H21" s="48"/>
      <c r="I21" s="46"/>
      <c r="J21" s="47"/>
      <c r="K21" s="48"/>
      <c r="L21" s="47"/>
      <c r="M21" s="46">
        <f>C21+F21</f>
        <v>567119</v>
      </c>
    </row>
    <row r="22" spans="1:29" s="17" customFormat="1" ht="21" customHeight="1">
      <c r="A22" s="11" t="s">
        <v>30</v>
      </c>
      <c r="B22" s="49" t="s">
        <v>31</v>
      </c>
      <c r="C22" s="15">
        <f aca="true" t="shared" si="1" ref="C22:M22">C26+C28+C30+C34+C36+C38+C40+C42+C44+C46+C49+C50+C51+C52+C53+C55+C57+C47+C54</f>
        <v>104901232.38</v>
      </c>
      <c r="D22" s="15">
        <f t="shared" si="1"/>
        <v>8182153</v>
      </c>
      <c r="E22" s="15">
        <f t="shared" si="1"/>
        <v>883605</v>
      </c>
      <c r="F22" s="15">
        <f t="shared" si="1"/>
        <v>1293886.5899999999</v>
      </c>
      <c r="G22" s="15">
        <f t="shared" si="1"/>
        <v>329077</v>
      </c>
      <c r="H22" s="15">
        <f t="shared" si="1"/>
        <v>199260</v>
      </c>
      <c r="I22" s="15">
        <f t="shared" si="1"/>
        <v>41456</v>
      </c>
      <c r="J22" s="15">
        <f t="shared" si="1"/>
        <v>964809.59</v>
      </c>
      <c r="K22" s="15">
        <f t="shared" si="1"/>
        <v>964809.59</v>
      </c>
      <c r="L22" s="15">
        <f t="shared" si="1"/>
        <v>652800</v>
      </c>
      <c r="M22" s="15">
        <f t="shared" si="1"/>
        <v>106195118.97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13" ht="18.75" customHeight="1">
      <c r="A23" s="50"/>
      <c r="B23" s="51" t="s">
        <v>32</v>
      </c>
      <c r="C23" s="52"/>
      <c r="D23" s="53"/>
      <c r="E23" s="52"/>
      <c r="F23" s="54"/>
      <c r="G23" s="53"/>
      <c r="H23" s="52"/>
      <c r="I23" s="53"/>
      <c r="J23" s="52"/>
      <c r="K23" s="53"/>
      <c r="L23" s="52"/>
      <c r="M23" s="52"/>
    </row>
    <row r="24" spans="1:13" ht="28.5" customHeight="1">
      <c r="A24" s="55"/>
      <c r="B24" s="56" t="s">
        <v>33</v>
      </c>
      <c r="C24" s="41">
        <f>C29+C31+C35+C37+C39+C41+C43+C45+C58</f>
        <v>91093800</v>
      </c>
      <c r="D24" s="41">
        <f>D29+D31+D35+D37+D39+D41+D43+D45+D58</f>
        <v>0</v>
      </c>
      <c r="E24" s="41">
        <f>E29+E31+E35+E37+E39+E41+E43+E45+E58</f>
        <v>0</v>
      </c>
      <c r="F24" s="57"/>
      <c r="G24" s="43"/>
      <c r="H24" s="42"/>
      <c r="I24" s="43"/>
      <c r="J24" s="42"/>
      <c r="K24" s="43"/>
      <c r="L24" s="42"/>
      <c r="M24" s="41">
        <f>C24</f>
        <v>91093800</v>
      </c>
    </row>
    <row r="25" spans="1:29" s="17" customFormat="1" ht="108.75" customHeight="1">
      <c r="A25" s="58"/>
      <c r="B25" s="59" t="s">
        <v>34</v>
      </c>
      <c r="C25" s="41"/>
      <c r="D25" s="60">
        <f>D27</f>
        <v>0</v>
      </c>
      <c r="E25" s="41">
        <f>E27</f>
        <v>0</v>
      </c>
      <c r="F25" s="60">
        <f>F26</f>
        <v>200000</v>
      </c>
      <c r="G25" s="43"/>
      <c r="H25" s="42"/>
      <c r="I25" s="43"/>
      <c r="J25" s="41">
        <f>J26</f>
        <v>200000</v>
      </c>
      <c r="K25" s="41">
        <f>K26</f>
        <v>200000</v>
      </c>
      <c r="L25" s="41">
        <f>L26</f>
        <v>200000</v>
      </c>
      <c r="M25" s="41">
        <f>F25+C25</f>
        <v>200000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17" customFormat="1" ht="105.75" customHeight="1">
      <c r="A26" s="61" t="s">
        <v>35</v>
      </c>
      <c r="B26" s="62" t="s">
        <v>36</v>
      </c>
      <c r="C26" s="41"/>
      <c r="D26" s="63"/>
      <c r="E26" s="41"/>
      <c r="F26" s="60">
        <f>G26+J26</f>
        <v>200000</v>
      </c>
      <c r="G26" s="43"/>
      <c r="H26" s="42"/>
      <c r="I26" s="43"/>
      <c r="J26" s="41">
        <f>K26</f>
        <v>200000</v>
      </c>
      <c r="K26" s="63">
        <f>L26</f>
        <v>200000</v>
      </c>
      <c r="L26" s="41">
        <v>200000</v>
      </c>
      <c r="M26" s="41">
        <f>F26+C26</f>
        <v>200000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17" customFormat="1" ht="135.75" customHeight="1">
      <c r="A27" s="58"/>
      <c r="B27" s="59" t="s">
        <v>37</v>
      </c>
      <c r="C27" s="41"/>
      <c r="D27" s="43"/>
      <c r="E27" s="42"/>
      <c r="F27" s="60">
        <f>F26</f>
        <v>200000</v>
      </c>
      <c r="G27" s="43"/>
      <c r="H27" s="42"/>
      <c r="I27" s="43"/>
      <c r="J27" s="41">
        <f>J26</f>
        <v>200000</v>
      </c>
      <c r="K27" s="41">
        <f>K26</f>
        <v>200000</v>
      </c>
      <c r="L27" s="41">
        <f>L26</f>
        <v>200000</v>
      </c>
      <c r="M27" s="41">
        <f>F27+C27</f>
        <v>200000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17" customFormat="1" ht="19.5" customHeight="1">
      <c r="A28" s="64" t="s">
        <v>38</v>
      </c>
      <c r="B28" s="62" t="s">
        <v>39</v>
      </c>
      <c r="C28" s="41">
        <v>1150600</v>
      </c>
      <c r="D28" s="43"/>
      <c r="E28" s="42"/>
      <c r="F28" s="57"/>
      <c r="G28" s="43"/>
      <c r="H28" s="42"/>
      <c r="I28" s="43"/>
      <c r="J28" s="42"/>
      <c r="K28" s="43"/>
      <c r="L28" s="42"/>
      <c r="M28" s="41">
        <f>C28+F28</f>
        <v>1150600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13" ht="40.5" customHeight="1">
      <c r="A29" s="64"/>
      <c r="B29" s="56" t="s">
        <v>40</v>
      </c>
      <c r="C29" s="41">
        <f>C28</f>
        <v>1150600</v>
      </c>
      <c r="D29" s="43"/>
      <c r="E29" s="42"/>
      <c r="F29" s="57"/>
      <c r="G29" s="43"/>
      <c r="H29" s="42"/>
      <c r="I29" s="43"/>
      <c r="J29" s="42"/>
      <c r="K29" s="43"/>
      <c r="L29" s="42"/>
      <c r="M29" s="41">
        <f>C29+F29</f>
        <v>1150600</v>
      </c>
    </row>
    <row r="30" spans="1:29" s="17" customFormat="1" ht="18" customHeight="1">
      <c r="A30" s="64" t="s">
        <v>41</v>
      </c>
      <c r="B30" s="62" t="s">
        <v>42</v>
      </c>
      <c r="C30" s="40">
        <f>13452100-1250000-446400</f>
        <v>11755700</v>
      </c>
      <c r="D30" s="43"/>
      <c r="E30" s="42"/>
      <c r="F30" s="57"/>
      <c r="G30" s="43"/>
      <c r="H30" s="42"/>
      <c r="I30" s="43"/>
      <c r="J30" s="42"/>
      <c r="K30" s="43"/>
      <c r="L30" s="42"/>
      <c r="M30" s="41">
        <f>C30+F30</f>
        <v>11755700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13" ht="40.5" customHeight="1">
      <c r="A31" s="65"/>
      <c r="B31" s="66" t="s">
        <v>40</v>
      </c>
      <c r="C31" s="67">
        <f>C30</f>
        <v>11755700</v>
      </c>
      <c r="D31" s="68"/>
      <c r="E31" s="69"/>
      <c r="F31" s="70"/>
      <c r="G31" s="68"/>
      <c r="H31" s="69"/>
      <c r="I31" s="68"/>
      <c r="J31" s="69"/>
      <c r="K31" s="68"/>
      <c r="L31" s="69"/>
      <c r="M31" s="67">
        <f>C31+F31</f>
        <v>11755700</v>
      </c>
    </row>
    <row r="32" spans="1:15" ht="23.25" customHeight="1">
      <c r="A32" s="71"/>
      <c r="B32" s="71"/>
      <c r="C32" s="71"/>
      <c r="D32" s="71"/>
      <c r="E32" s="71" t="s">
        <v>43</v>
      </c>
      <c r="F32" s="71"/>
      <c r="G32" s="71"/>
      <c r="H32" s="71"/>
      <c r="I32" s="71"/>
      <c r="J32" s="71"/>
      <c r="K32" s="71"/>
      <c r="L32" s="209" t="s">
        <v>44</v>
      </c>
      <c r="M32" s="209"/>
      <c r="N32" s="37"/>
      <c r="O32" s="37"/>
    </row>
    <row r="33" spans="1:13" ht="12.75">
      <c r="A33" s="4">
        <v>1</v>
      </c>
      <c r="B33" s="4">
        <v>2</v>
      </c>
      <c r="C33" s="5">
        <v>3</v>
      </c>
      <c r="D33" s="4">
        <v>4</v>
      </c>
      <c r="E33" s="6">
        <v>5</v>
      </c>
      <c r="F33" s="7">
        <v>6</v>
      </c>
      <c r="G33" s="4">
        <v>7</v>
      </c>
      <c r="H33" s="4">
        <v>8</v>
      </c>
      <c r="I33" s="8">
        <v>9</v>
      </c>
      <c r="J33" s="4">
        <v>10</v>
      </c>
      <c r="K33" s="9">
        <v>11</v>
      </c>
      <c r="L33" s="9">
        <v>12</v>
      </c>
      <c r="M33" s="4">
        <v>13</v>
      </c>
    </row>
    <row r="34" spans="1:29" s="17" customFormat="1" ht="18">
      <c r="A34" s="72" t="s">
        <v>45</v>
      </c>
      <c r="B34" s="73" t="s">
        <v>46</v>
      </c>
      <c r="C34" s="74">
        <f>45602600+111000</f>
        <v>45713600</v>
      </c>
      <c r="D34" s="75"/>
      <c r="E34" s="76"/>
      <c r="F34" s="77"/>
      <c r="G34" s="78"/>
      <c r="H34" s="77"/>
      <c r="I34" s="78"/>
      <c r="J34" s="77"/>
      <c r="K34" s="78"/>
      <c r="L34" s="79"/>
      <c r="M34" s="80">
        <f aca="true" t="shared" si="2" ref="M34:M47">C34+F34</f>
        <v>45713600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13" ht="39.75" customHeight="1">
      <c r="A35" s="38"/>
      <c r="B35" s="81" t="s">
        <v>40</v>
      </c>
      <c r="C35" s="82">
        <f>C34</f>
        <v>45713600</v>
      </c>
      <c r="D35" s="83"/>
      <c r="E35" s="84"/>
      <c r="F35" s="42"/>
      <c r="G35" s="43"/>
      <c r="H35" s="42"/>
      <c r="I35" s="43"/>
      <c r="J35" s="42"/>
      <c r="K35" s="43"/>
      <c r="L35" s="85"/>
      <c r="M35" s="41">
        <f t="shared" si="2"/>
        <v>45713600</v>
      </c>
    </row>
    <row r="36" spans="1:29" s="17" customFormat="1" ht="18">
      <c r="A36" s="38" t="s">
        <v>47</v>
      </c>
      <c r="B36" s="39" t="s">
        <v>48</v>
      </c>
      <c r="C36" s="82">
        <f>7082300-313000</f>
        <v>6769300</v>
      </c>
      <c r="D36" s="83"/>
      <c r="E36" s="84"/>
      <c r="F36" s="42"/>
      <c r="G36" s="43"/>
      <c r="H36" s="42"/>
      <c r="I36" s="43"/>
      <c r="J36" s="42"/>
      <c r="K36" s="43"/>
      <c r="L36" s="85"/>
      <c r="M36" s="41">
        <f t="shared" si="2"/>
        <v>6769300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13" ht="41.25" customHeight="1">
      <c r="A37" s="38"/>
      <c r="B37" s="81" t="s">
        <v>40</v>
      </c>
      <c r="C37" s="82">
        <f>C36</f>
        <v>6769300</v>
      </c>
      <c r="D37" s="83"/>
      <c r="E37" s="84"/>
      <c r="F37" s="42"/>
      <c r="G37" s="43"/>
      <c r="H37" s="42"/>
      <c r="I37" s="43"/>
      <c r="J37" s="42"/>
      <c r="K37" s="43"/>
      <c r="L37" s="85"/>
      <c r="M37" s="41">
        <f t="shared" si="2"/>
        <v>6769300</v>
      </c>
    </row>
    <row r="38" spans="1:29" s="17" customFormat="1" ht="18">
      <c r="A38" s="38" t="s">
        <v>49</v>
      </c>
      <c r="B38" s="39" t="s">
        <v>50</v>
      </c>
      <c r="C38" s="82">
        <f>8640600+200000</f>
        <v>8840600</v>
      </c>
      <c r="D38" s="83"/>
      <c r="E38" s="84"/>
      <c r="F38" s="42"/>
      <c r="G38" s="43"/>
      <c r="H38" s="42"/>
      <c r="I38" s="43"/>
      <c r="J38" s="42"/>
      <c r="K38" s="43"/>
      <c r="L38" s="85"/>
      <c r="M38" s="41">
        <f t="shared" si="2"/>
        <v>8840600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13" ht="45.75" customHeight="1">
      <c r="A39" s="86"/>
      <c r="B39" s="81" t="s">
        <v>40</v>
      </c>
      <c r="C39" s="82">
        <f>C38</f>
        <v>8840600</v>
      </c>
      <c r="D39" s="87"/>
      <c r="E39" s="88"/>
      <c r="F39" s="89"/>
      <c r="G39" s="90"/>
      <c r="H39" s="89"/>
      <c r="I39" s="90"/>
      <c r="J39" s="89"/>
      <c r="K39" s="90"/>
      <c r="L39" s="91"/>
      <c r="M39" s="92">
        <f t="shared" si="2"/>
        <v>8840600</v>
      </c>
    </row>
    <row r="40" spans="1:29" s="17" customFormat="1" ht="18">
      <c r="A40" s="38" t="s">
        <v>51</v>
      </c>
      <c r="B40" s="39" t="s">
        <v>52</v>
      </c>
      <c r="C40" s="82">
        <f>752500+124000</f>
        <v>876500</v>
      </c>
      <c r="D40" s="83"/>
      <c r="E40" s="84"/>
      <c r="F40" s="42"/>
      <c r="G40" s="43"/>
      <c r="H40" s="42"/>
      <c r="I40" s="43"/>
      <c r="J40" s="42"/>
      <c r="K40" s="43"/>
      <c r="L40" s="85"/>
      <c r="M40" s="41">
        <f t="shared" si="2"/>
        <v>876500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13" ht="39.75" customHeight="1">
      <c r="A41" s="86"/>
      <c r="B41" s="81" t="s">
        <v>40</v>
      </c>
      <c r="C41" s="82">
        <f>C40</f>
        <v>876500</v>
      </c>
      <c r="D41" s="87"/>
      <c r="E41" s="88"/>
      <c r="F41" s="89"/>
      <c r="G41" s="90"/>
      <c r="H41" s="89"/>
      <c r="I41" s="90"/>
      <c r="J41" s="89"/>
      <c r="K41" s="90"/>
      <c r="L41" s="91"/>
      <c r="M41" s="93">
        <f t="shared" si="2"/>
        <v>876500</v>
      </c>
    </row>
    <row r="42" spans="1:29" s="17" customFormat="1" ht="18">
      <c r="A42" s="38" t="s">
        <v>53</v>
      </c>
      <c r="B42" s="81" t="s">
        <v>54</v>
      </c>
      <c r="C42" s="82">
        <v>75000</v>
      </c>
      <c r="D42" s="83"/>
      <c r="E42" s="84"/>
      <c r="F42" s="42"/>
      <c r="G42" s="43"/>
      <c r="H42" s="42"/>
      <c r="I42" s="43"/>
      <c r="J42" s="42"/>
      <c r="K42" s="43"/>
      <c r="L42" s="85"/>
      <c r="M42" s="41">
        <f t="shared" si="2"/>
        <v>75000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13" ht="39" customHeight="1">
      <c r="A43" s="86"/>
      <c r="B43" s="81" t="s">
        <v>40</v>
      </c>
      <c r="C43" s="82">
        <f>C42</f>
        <v>75000</v>
      </c>
      <c r="D43" s="87"/>
      <c r="E43" s="88"/>
      <c r="F43" s="89"/>
      <c r="G43" s="90"/>
      <c r="H43" s="89"/>
      <c r="I43" s="90"/>
      <c r="J43" s="89"/>
      <c r="K43" s="90"/>
      <c r="L43" s="91"/>
      <c r="M43" s="41">
        <f t="shared" si="2"/>
        <v>75000</v>
      </c>
    </row>
    <row r="44" spans="1:29" s="17" customFormat="1" ht="18">
      <c r="A44" s="38" t="s">
        <v>55</v>
      </c>
      <c r="B44" s="39" t="s">
        <v>56</v>
      </c>
      <c r="C44" s="82">
        <f>1220700+1128000</f>
        <v>2348700</v>
      </c>
      <c r="D44" s="83"/>
      <c r="E44" s="84"/>
      <c r="F44" s="42"/>
      <c r="G44" s="43"/>
      <c r="H44" s="42"/>
      <c r="I44" s="43"/>
      <c r="J44" s="42"/>
      <c r="K44" s="43"/>
      <c r="L44" s="85"/>
      <c r="M44" s="41">
        <f t="shared" si="2"/>
        <v>2348700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13" ht="42" customHeight="1">
      <c r="A45" s="94"/>
      <c r="B45" s="81" t="s">
        <v>40</v>
      </c>
      <c r="C45" s="82">
        <f>C44</f>
        <v>2348700</v>
      </c>
      <c r="D45" s="95"/>
      <c r="E45" s="96"/>
      <c r="F45" s="35"/>
      <c r="G45" s="36"/>
      <c r="H45" s="35"/>
      <c r="I45" s="36"/>
      <c r="J45" s="35"/>
      <c r="K45" s="36"/>
      <c r="L45" s="97"/>
      <c r="M45" s="41">
        <f t="shared" si="2"/>
        <v>2348700</v>
      </c>
    </row>
    <row r="46" spans="1:29" s="17" customFormat="1" ht="18">
      <c r="A46" s="38" t="s">
        <v>57</v>
      </c>
      <c r="B46" s="98" t="s">
        <v>58</v>
      </c>
      <c r="C46" s="82">
        <f>282300-50000-30000</f>
        <v>202300</v>
      </c>
      <c r="D46" s="99"/>
      <c r="E46" s="100"/>
      <c r="F46" s="93"/>
      <c r="G46" s="101"/>
      <c r="H46" s="93"/>
      <c r="I46" s="101"/>
      <c r="J46" s="93"/>
      <c r="K46" s="101"/>
      <c r="L46" s="102"/>
      <c r="M46" s="41">
        <f t="shared" si="2"/>
        <v>202300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17" customFormat="1" ht="26.25" customHeight="1">
      <c r="A47" s="94" t="s">
        <v>59</v>
      </c>
      <c r="B47" s="98" t="s">
        <v>60</v>
      </c>
      <c r="C47" s="82">
        <f>2320000+2682+174760</f>
        <v>2497442</v>
      </c>
      <c r="D47" s="103">
        <f>1108094+81515-81515+87860</f>
        <v>1195954</v>
      </c>
      <c r="E47" s="104">
        <f>307320+12170</f>
        <v>319490</v>
      </c>
      <c r="F47" s="41">
        <v>34000</v>
      </c>
      <c r="G47" s="63"/>
      <c r="H47" s="41"/>
      <c r="I47" s="63"/>
      <c r="J47" s="41">
        <v>34000</v>
      </c>
      <c r="K47" s="63">
        <v>34000</v>
      </c>
      <c r="L47" s="105"/>
      <c r="M47" s="41">
        <f t="shared" si="2"/>
        <v>2531442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13" ht="18">
      <c r="A48" s="94"/>
      <c r="B48" s="81" t="s">
        <v>61</v>
      </c>
      <c r="C48" s="34">
        <f>C47</f>
        <v>2497442</v>
      </c>
      <c r="D48" s="41">
        <f>D47</f>
        <v>1195954</v>
      </c>
      <c r="E48" s="105">
        <f>E47</f>
        <v>319490</v>
      </c>
      <c r="F48" s="41">
        <f>F47</f>
        <v>34000</v>
      </c>
      <c r="G48" s="60"/>
      <c r="H48" s="41"/>
      <c r="I48" s="63"/>
      <c r="J48" s="41">
        <f>J47</f>
        <v>34000</v>
      </c>
      <c r="K48" s="63">
        <v>34000</v>
      </c>
      <c r="L48" s="105"/>
      <c r="M48" s="41">
        <f>M47</f>
        <v>2531442</v>
      </c>
    </row>
    <row r="49" spans="1:29" s="17" customFormat="1" ht="18">
      <c r="A49" s="94" t="s">
        <v>62</v>
      </c>
      <c r="B49" s="98" t="s">
        <v>63</v>
      </c>
      <c r="C49" s="34">
        <f>11000+9745</f>
        <v>20745</v>
      </c>
      <c r="D49" s="41"/>
      <c r="E49" s="63"/>
      <c r="F49" s="41"/>
      <c r="G49" s="63"/>
      <c r="H49" s="41"/>
      <c r="I49" s="63"/>
      <c r="J49" s="41"/>
      <c r="K49" s="63"/>
      <c r="L49" s="105"/>
      <c r="M49" s="41">
        <f aca="true" t="shared" si="3" ref="M49:M67">C49+F49</f>
        <v>20745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17" customFormat="1" ht="18">
      <c r="A50" s="94" t="s">
        <v>64</v>
      </c>
      <c r="B50" s="98" t="s">
        <v>65</v>
      </c>
      <c r="C50" s="34">
        <f>12600+4650</f>
        <v>17250</v>
      </c>
      <c r="D50" s="41"/>
      <c r="E50" s="63"/>
      <c r="F50" s="41"/>
      <c r="G50" s="63"/>
      <c r="H50" s="41"/>
      <c r="I50" s="63"/>
      <c r="J50" s="41"/>
      <c r="K50" s="63"/>
      <c r="L50" s="105"/>
      <c r="M50" s="41">
        <f t="shared" si="3"/>
        <v>17250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17" customFormat="1" ht="28.5" customHeight="1">
      <c r="A51" s="94" t="s">
        <v>66</v>
      </c>
      <c r="B51" s="98" t="s">
        <v>67</v>
      </c>
      <c r="C51" s="34">
        <v>3300</v>
      </c>
      <c r="D51" s="41"/>
      <c r="E51" s="63"/>
      <c r="F51" s="41"/>
      <c r="G51" s="63"/>
      <c r="H51" s="41"/>
      <c r="I51" s="63"/>
      <c r="J51" s="41"/>
      <c r="K51" s="63"/>
      <c r="L51" s="105"/>
      <c r="M51" s="41">
        <f t="shared" si="3"/>
        <v>3300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17" customFormat="1" ht="18">
      <c r="A52" s="94" t="s">
        <v>68</v>
      </c>
      <c r="B52" s="98" t="s">
        <v>69</v>
      </c>
      <c r="C52" s="34">
        <v>3300</v>
      </c>
      <c r="D52" s="41"/>
      <c r="E52" s="63"/>
      <c r="F52" s="41"/>
      <c r="G52" s="63"/>
      <c r="H52" s="41"/>
      <c r="I52" s="63"/>
      <c r="J52" s="41"/>
      <c r="K52" s="63"/>
      <c r="L52" s="105"/>
      <c r="M52" s="41">
        <f t="shared" si="3"/>
        <v>3300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17" customFormat="1" ht="18">
      <c r="A53" s="106" t="s">
        <v>70</v>
      </c>
      <c r="B53" s="98" t="s">
        <v>71</v>
      </c>
      <c r="C53" s="34">
        <f>8532700+69650.86</f>
        <v>8602350.86</v>
      </c>
      <c r="D53" s="41">
        <v>5788931</v>
      </c>
      <c r="E53" s="63">
        <v>238274</v>
      </c>
      <c r="F53" s="41">
        <f>+G53+J53</f>
        <v>619566.61</v>
      </c>
      <c r="G53" s="63">
        <v>329077</v>
      </c>
      <c r="H53" s="41">
        <v>199260</v>
      </c>
      <c r="I53" s="63">
        <v>41456</v>
      </c>
      <c r="J53" s="41">
        <f>K53</f>
        <v>290489.61</v>
      </c>
      <c r="K53" s="63">
        <f>252800+37689.61</f>
        <v>290489.61</v>
      </c>
      <c r="L53" s="105">
        <v>252800</v>
      </c>
      <c r="M53" s="41">
        <f t="shared" si="3"/>
        <v>9221917.469999999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17" customFormat="1" ht="40.5" customHeight="1">
      <c r="A54" s="107" t="s">
        <v>72</v>
      </c>
      <c r="B54" s="108" t="s">
        <v>73</v>
      </c>
      <c r="C54" s="34">
        <v>275600</v>
      </c>
      <c r="D54" s="41"/>
      <c r="E54" s="63"/>
      <c r="F54" s="41"/>
      <c r="G54" s="63"/>
      <c r="H54" s="41"/>
      <c r="I54" s="63"/>
      <c r="J54" s="41"/>
      <c r="K54" s="63"/>
      <c r="L54" s="105"/>
      <c r="M54" s="41">
        <f t="shared" si="3"/>
        <v>275600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s="17" customFormat="1" ht="21" customHeight="1">
      <c r="A55" s="32" t="s">
        <v>74</v>
      </c>
      <c r="B55" s="98" t="s">
        <v>75</v>
      </c>
      <c r="C55" s="82">
        <f>2136300+3440.52+45404</f>
        <v>2185144.52</v>
      </c>
      <c r="D55" s="103">
        <v>1197268</v>
      </c>
      <c r="E55" s="104">
        <f>270298+10139+45404</f>
        <v>325841</v>
      </c>
      <c r="F55" s="41">
        <f>J55</f>
        <v>440319.98</v>
      </c>
      <c r="G55" s="63"/>
      <c r="H55" s="41"/>
      <c r="I55" s="63"/>
      <c r="J55" s="40">
        <f>K55</f>
        <v>440319.98</v>
      </c>
      <c r="K55" s="109">
        <f>50000+240319.98+150000</f>
        <v>440319.98</v>
      </c>
      <c r="L55" s="110">
        <f>50000+150000</f>
        <v>200000</v>
      </c>
      <c r="M55" s="111">
        <f t="shared" si="3"/>
        <v>2625464.5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s="17" customFormat="1" ht="39.75" customHeight="1">
      <c r="A56" s="32"/>
      <c r="B56" s="81" t="s">
        <v>76</v>
      </c>
      <c r="C56" s="82"/>
      <c r="D56" s="103"/>
      <c r="E56" s="104"/>
      <c r="F56" s="40">
        <f>G56+J56</f>
        <v>150000</v>
      </c>
      <c r="G56" s="63"/>
      <c r="H56" s="41"/>
      <c r="I56" s="63"/>
      <c r="J56" s="40">
        <f>K56</f>
        <v>150000</v>
      </c>
      <c r="K56" s="109">
        <f>L56</f>
        <v>150000</v>
      </c>
      <c r="L56" s="110">
        <v>150000</v>
      </c>
      <c r="M56" s="112">
        <f t="shared" si="3"/>
        <v>150000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s="17" customFormat="1" ht="18">
      <c r="A57" s="113" t="s">
        <v>77</v>
      </c>
      <c r="B57" s="114" t="s">
        <v>78</v>
      </c>
      <c r="C57" s="34">
        <v>13563800</v>
      </c>
      <c r="D57" s="115"/>
      <c r="E57" s="116"/>
      <c r="F57" s="115"/>
      <c r="G57" s="117"/>
      <c r="H57" s="118"/>
      <c r="I57" s="116"/>
      <c r="J57" s="118"/>
      <c r="K57" s="119"/>
      <c r="L57" s="120"/>
      <c r="M57" s="41">
        <f t="shared" si="3"/>
        <v>13563800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13" ht="40.5" customHeight="1">
      <c r="A58" s="121"/>
      <c r="B58" s="122" t="s">
        <v>40</v>
      </c>
      <c r="C58" s="46">
        <f>C57</f>
        <v>13563800</v>
      </c>
      <c r="D58" s="123"/>
      <c r="E58" s="124"/>
      <c r="F58" s="123"/>
      <c r="G58" s="125"/>
      <c r="H58" s="126"/>
      <c r="I58" s="124"/>
      <c r="J58" s="126"/>
      <c r="K58" s="127"/>
      <c r="L58" s="128"/>
      <c r="M58" s="92">
        <f t="shared" si="3"/>
        <v>13563800</v>
      </c>
    </row>
    <row r="59" spans="1:13" ht="18.75" customHeight="1">
      <c r="A59" s="129" t="s">
        <v>79</v>
      </c>
      <c r="B59" s="130" t="s">
        <v>80</v>
      </c>
      <c r="C59" s="131">
        <f>C60</f>
        <v>50000</v>
      </c>
      <c r="D59" s="132"/>
      <c r="E59" s="132"/>
      <c r="F59" s="132"/>
      <c r="G59" s="133"/>
      <c r="H59" s="134"/>
      <c r="I59" s="132"/>
      <c r="J59" s="134"/>
      <c r="K59" s="134"/>
      <c r="L59" s="134"/>
      <c r="M59" s="131">
        <f t="shared" si="3"/>
        <v>50000</v>
      </c>
    </row>
    <row r="60" spans="1:13" ht="16.5" customHeight="1">
      <c r="A60" s="121" t="s">
        <v>81</v>
      </c>
      <c r="B60" s="122" t="s">
        <v>82</v>
      </c>
      <c r="C60" s="135">
        <v>50000</v>
      </c>
      <c r="D60" s="123"/>
      <c r="E60" s="124"/>
      <c r="F60" s="123"/>
      <c r="G60" s="125"/>
      <c r="H60" s="126"/>
      <c r="I60" s="124"/>
      <c r="J60" s="126"/>
      <c r="K60" s="127"/>
      <c r="L60" s="128"/>
      <c r="M60" s="136">
        <f t="shared" si="3"/>
        <v>50000</v>
      </c>
    </row>
    <row r="61" spans="1:29" s="17" customFormat="1" ht="18">
      <c r="A61" s="137">
        <v>110000</v>
      </c>
      <c r="B61" s="138" t="s">
        <v>83</v>
      </c>
      <c r="C61" s="132">
        <f>C62</f>
        <v>69295.45</v>
      </c>
      <c r="D61" s="132"/>
      <c r="E61" s="132"/>
      <c r="F61" s="139"/>
      <c r="G61" s="132"/>
      <c r="H61" s="140"/>
      <c r="I61" s="132"/>
      <c r="J61" s="140"/>
      <c r="K61" s="134"/>
      <c r="L61" s="140"/>
      <c r="M61" s="15">
        <f t="shared" si="3"/>
        <v>69295.45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17" customFormat="1" ht="18">
      <c r="A62" s="141">
        <v>110103</v>
      </c>
      <c r="B62" s="142" t="s">
        <v>84</v>
      </c>
      <c r="C62" s="143">
        <f>42750+26545.45</f>
        <v>69295.45</v>
      </c>
      <c r="D62" s="143"/>
      <c r="E62" s="143"/>
      <c r="F62" s="144"/>
      <c r="G62" s="145"/>
      <c r="H62" s="146"/>
      <c r="I62" s="143"/>
      <c r="J62" s="146"/>
      <c r="K62" s="147"/>
      <c r="L62" s="146"/>
      <c r="M62" s="46">
        <f t="shared" si="3"/>
        <v>69295.45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s="17" customFormat="1" ht="18.75">
      <c r="A63" s="148">
        <v>130000</v>
      </c>
      <c r="B63" s="138" t="s">
        <v>85</v>
      </c>
      <c r="C63" s="149">
        <f>C64+C65</f>
        <v>6297318.68</v>
      </c>
      <c r="D63" s="149">
        <f>SUM(D65:D65)</f>
        <v>2946300</v>
      </c>
      <c r="E63" s="149">
        <f>SUM(E65:E65)</f>
        <v>2086485</v>
      </c>
      <c r="F63" s="150">
        <f aca="true" t="shared" si="4" ref="F63:L63">F65</f>
        <v>732035.59</v>
      </c>
      <c r="G63" s="151">
        <f t="shared" si="4"/>
        <v>645050.22</v>
      </c>
      <c r="H63" s="150">
        <f t="shared" si="4"/>
        <v>266304</v>
      </c>
      <c r="I63" s="149">
        <f t="shared" si="4"/>
        <v>122851</v>
      </c>
      <c r="J63" s="149">
        <f t="shared" si="4"/>
        <v>86985.37</v>
      </c>
      <c r="K63" s="149">
        <f t="shared" si="4"/>
        <v>10229.59</v>
      </c>
      <c r="L63" s="150">
        <f t="shared" si="4"/>
        <v>0</v>
      </c>
      <c r="M63" s="149">
        <f t="shared" si="3"/>
        <v>7029354.27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s="17" customFormat="1" ht="18">
      <c r="A64" s="152">
        <v>130102</v>
      </c>
      <c r="B64" s="142" t="s">
        <v>86</v>
      </c>
      <c r="C64" s="153">
        <f>55000+7000</f>
        <v>62000</v>
      </c>
      <c r="D64" s="154"/>
      <c r="E64" s="154"/>
      <c r="F64" s="154"/>
      <c r="G64" s="117"/>
      <c r="H64" s="154"/>
      <c r="I64" s="144"/>
      <c r="J64" s="155"/>
      <c r="K64" s="156"/>
      <c r="L64" s="157"/>
      <c r="M64" s="158">
        <f t="shared" si="3"/>
        <v>62000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s="17" customFormat="1" ht="18">
      <c r="A65" s="152">
        <v>130107</v>
      </c>
      <c r="B65" s="159" t="s">
        <v>87</v>
      </c>
      <c r="C65" s="160">
        <f>6045900+4830.68+184588</f>
        <v>6235318.68</v>
      </c>
      <c r="D65" s="161">
        <v>2946300</v>
      </c>
      <c r="E65" s="161">
        <f>1952351+134134</f>
        <v>2086485</v>
      </c>
      <c r="F65" s="162">
        <f>G65+J65</f>
        <v>732035.59</v>
      </c>
      <c r="G65" s="163">
        <f>686838-39597.78-2190</f>
        <v>645050.22</v>
      </c>
      <c r="H65" s="164">
        <v>266304</v>
      </c>
      <c r="I65" s="165">
        <v>122851</v>
      </c>
      <c r="J65" s="166">
        <f>34968+10229.59+39597.78+2190</f>
        <v>86985.37</v>
      </c>
      <c r="K65" s="164">
        <v>10229.59</v>
      </c>
      <c r="L65" s="165">
        <v>0</v>
      </c>
      <c r="M65" s="167">
        <f t="shared" si="3"/>
        <v>6967354.27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17" customFormat="1" ht="18">
      <c r="A66" s="152" t="s">
        <v>88</v>
      </c>
      <c r="B66" s="159" t="s">
        <v>89</v>
      </c>
      <c r="C66" s="160"/>
      <c r="D66" s="161"/>
      <c r="E66" s="161"/>
      <c r="F66" s="168">
        <f>G66+J66</f>
        <v>34000</v>
      </c>
      <c r="G66" s="169"/>
      <c r="H66" s="164"/>
      <c r="I66" s="165"/>
      <c r="J66" s="170">
        <f>K66</f>
        <v>34000</v>
      </c>
      <c r="K66" s="171">
        <f>L66</f>
        <v>34000</v>
      </c>
      <c r="L66" s="172">
        <v>34000</v>
      </c>
      <c r="M66" s="173">
        <f t="shared" si="3"/>
        <v>34000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s="17" customFormat="1" ht="45.75" customHeight="1">
      <c r="A67" s="152"/>
      <c r="B67" s="159" t="s">
        <v>90</v>
      </c>
      <c r="C67" s="174"/>
      <c r="D67" s="164"/>
      <c r="E67" s="164"/>
      <c r="F67" s="175">
        <f>F66</f>
        <v>34000</v>
      </c>
      <c r="G67" s="163"/>
      <c r="H67" s="164"/>
      <c r="I67" s="165"/>
      <c r="J67" s="166">
        <f>J66</f>
        <v>34000</v>
      </c>
      <c r="K67" s="164">
        <f>K66</f>
        <v>34000</v>
      </c>
      <c r="L67" s="165">
        <f>L66</f>
        <v>34000</v>
      </c>
      <c r="M67" s="167">
        <f t="shared" si="3"/>
        <v>34000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15" ht="18.75">
      <c r="A68" s="210" t="s">
        <v>91</v>
      </c>
      <c r="B68" s="210"/>
      <c r="C68" s="151">
        <f aca="true" t="shared" si="5" ref="C68:M68">C16+C18+C22+C61+C63+C66+C59</f>
        <v>124996914.41</v>
      </c>
      <c r="D68" s="151">
        <f t="shared" si="5"/>
        <v>18926167</v>
      </c>
      <c r="E68" s="151">
        <f t="shared" si="5"/>
        <v>3677360</v>
      </c>
      <c r="F68" s="151">
        <f t="shared" si="5"/>
        <v>2294069.1799999997</v>
      </c>
      <c r="G68" s="151">
        <f t="shared" si="5"/>
        <v>975774.22</v>
      </c>
      <c r="H68" s="151">
        <f t="shared" si="5"/>
        <v>465564</v>
      </c>
      <c r="I68" s="151">
        <f t="shared" si="5"/>
        <v>164307</v>
      </c>
      <c r="J68" s="151">
        <f t="shared" si="5"/>
        <v>1318294.96</v>
      </c>
      <c r="K68" s="151">
        <f t="shared" si="5"/>
        <v>1241539.18</v>
      </c>
      <c r="L68" s="151">
        <f t="shared" si="5"/>
        <v>908800</v>
      </c>
      <c r="M68" s="151">
        <f t="shared" si="5"/>
        <v>127290983.59</v>
      </c>
      <c r="O68" s="176">
        <f>M68-108047524.16</f>
        <v>19243459.430000007</v>
      </c>
    </row>
    <row r="69" spans="1:15" ht="18.75" customHeight="1">
      <c r="A69" s="211" t="s">
        <v>92</v>
      </c>
      <c r="B69" s="211"/>
      <c r="C69" s="177">
        <f>C19+C24+C26</f>
        <v>91660919</v>
      </c>
      <c r="D69" s="177">
        <f>D19+D24+D26</f>
        <v>0</v>
      </c>
      <c r="E69" s="177">
        <f>E19+E24+E26</f>
        <v>0</v>
      </c>
      <c r="F69" s="178">
        <f aca="true" t="shared" si="6" ref="F69:M69">F19+F24+F26+F56</f>
        <v>350000</v>
      </c>
      <c r="G69" s="177">
        <f t="shared" si="6"/>
        <v>0</v>
      </c>
      <c r="H69" s="177">
        <f t="shared" si="6"/>
        <v>0</v>
      </c>
      <c r="I69" s="177">
        <f t="shared" si="6"/>
        <v>0</v>
      </c>
      <c r="J69" s="178">
        <f t="shared" si="6"/>
        <v>350000</v>
      </c>
      <c r="K69" s="178">
        <f t="shared" si="6"/>
        <v>350000</v>
      </c>
      <c r="L69" s="178">
        <f t="shared" si="6"/>
        <v>350000</v>
      </c>
      <c r="M69" s="178">
        <f t="shared" si="6"/>
        <v>92010919</v>
      </c>
      <c r="O69" s="179"/>
    </row>
    <row r="70" spans="1:13" ht="18.75" customHeight="1">
      <c r="A70" s="211" t="s">
        <v>93</v>
      </c>
      <c r="B70" s="211"/>
      <c r="C70" s="180">
        <f aca="true" t="shared" si="7" ref="C70:M70">C48</f>
        <v>2497442</v>
      </c>
      <c r="D70" s="180">
        <f t="shared" si="7"/>
        <v>1195954</v>
      </c>
      <c r="E70" s="180">
        <f t="shared" si="7"/>
        <v>319490</v>
      </c>
      <c r="F70" s="180">
        <f t="shared" si="7"/>
        <v>34000</v>
      </c>
      <c r="G70" s="180">
        <f t="shared" si="7"/>
        <v>0</v>
      </c>
      <c r="H70" s="180">
        <f t="shared" si="7"/>
        <v>0</v>
      </c>
      <c r="I70" s="180">
        <f t="shared" si="7"/>
        <v>0</v>
      </c>
      <c r="J70" s="180">
        <f t="shared" si="7"/>
        <v>34000</v>
      </c>
      <c r="K70" s="180">
        <f t="shared" si="7"/>
        <v>34000</v>
      </c>
      <c r="L70" s="180">
        <f t="shared" si="7"/>
        <v>0</v>
      </c>
      <c r="M70" s="181">
        <f t="shared" si="7"/>
        <v>2531442</v>
      </c>
    </row>
    <row r="71" spans="1:13" ht="18.75" customHeight="1">
      <c r="A71" s="211" t="s">
        <v>94</v>
      </c>
      <c r="B71" s="211"/>
      <c r="C71" s="180"/>
      <c r="D71" s="180"/>
      <c r="E71" s="180"/>
      <c r="F71" s="180">
        <f>F67</f>
        <v>34000</v>
      </c>
      <c r="G71" s="180"/>
      <c r="H71" s="180"/>
      <c r="I71" s="180"/>
      <c r="J71" s="180">
        <f>J67</f>
        <v>34000</v>
      </c>
      <c r="K71" s="180">
        <f>K67</f>
        <v>34000</v>
      </c>
      <c r="L71" s="180">
        <f>L67</f>
        <v>34000</v>
      </c>
      <c r="M71" s="181">
        <f>M67</f>
        <v>34000</v>
      </c>
    </row>
    <row r="72" spans="1:29" s="185" customFormat="1" ht="13.5" customHeight="1">
      <c r="A72" s="182"/>
      <c r="B72" s="1"/>
      <c r="C72" s="183"/>
      <c r="D72" s="183"/>
      <c r="E72" s="183"/>
      <c r="F72" s="183"/>
      <c r="G72" s="183"/>
      <c r="H72" s="182"/>
      <c r="I72" s="183"/>
      <c r="J72" s="183"/>
      <c r="K72" s="183"/>
      <c r="L72" s="1"/>
      <c r="M72" s="184">
        <v>106698538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s="185" customFormat="1" ht="22.5" customHeight="1">
      <c r="A73" s="182" t="s">
        <v>95</v>
      </c>
      <c r="B73" s="1"/>
      <c r="C73" s="186"/>
      <c r="D73" s="187"/>
      <c r="E73" s="187"/>
      <c r="F73" s="187"/>
      <c r="G73" s="188"/>
      <c r="H73" s="189" t="s">
        <v>96</v>
      </c>
      <c r="I73" s="1"/>
      <c r="J73" s="1"/>
      <c r="K73" s="1"/>
      <c r="L73" s="10"/>
      <c r="M73" s="184">
        <f>M68-M72</f>
        <v>20592445.590000004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185" customFormat="1" ht="10.5" customHeight="1">
      <c r="A74" s="1"/>
      <c r="B74" s="1"/>
      <c r="C74" s="1"/>
      <c r="D74" s="10" t="e">
        <f>D68-#REF!</f>
        <v>#REF!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185" customFormat="1" ht="27">
      <c r="A75" s="190"/>
      <c r="B75" s="191"/>
      <c r="C75" s="192"/>
      <c r="D75" s="193"/>
      <c r="E75" s="193"/>
      <c r="F75" s="193"/>
      <c r="G75" s="194"/>
      <c r="H75" s="19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185" customFormat="1" ht="21" customHeight="1">
      <c r="A76" s="190"/>
      <c r="B76" s="191"/>
      <c r="C76" s="196"/>
      <c r="D76" s="196"/>
      <c r="E76" s="191"/>
      <c r="F76" s="196"/>
      <c r="G76" s="196"/>
      <c r="H76" s="19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185" customFormat="1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185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185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185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185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185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s="185" customFormat="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s="185" customFormat="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s="185" customFormat="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s="185" customFormat="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s="185" customFormat="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s="185" customFormat="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s="185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s="197" customFormat="1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s="197" customFormat="1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s="197" customFormat="1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</sheetData>
  <sheetProtection selectLockedCells="1" selectUnlockedCells="1"/>
  <mergeCells count="28">
    <mergeCell ref="L32:M32"/>
    <mergeCell ref="A68:B68"/>
    <mergeCell ref="A69:B69"/>
    <mergeCell ref="A70:B70"/>
    <mergeCell ref="A71:B71"/>
    <mergeCell ref="K9:L9"/>
    <mergeCell ref="D10:D14"/>
    <mergeCell ref="E10:E14"/>
    <mergeCell ref="H10:H14"/>
    <mergeCell ref="I10:I14"/>
    <mergeCell ref="K10:K14"/>
    <mergeCell ref="L11:L14"/>
    <mergeCell ref="C9:C14"/>
    <mergeCell ref="D9:E9"/>
    <mergeCell ref="F9:F14"/>
    <mergeCell ref="G9:G14"/>
    <mergeCell ref="H9:I9"/>
    <mergeCell ref="J9:J14"/>
    <mergeCell ref="J1:M1"/>
    <mergeCell ref="J2:M2"/>
    <mergeCell ref="J3:M3"/>
    <mergeCell ref="A4:M4"/>
    <mergeCell ref="A5:M5"/>
    <mergeCell ref="A7:A14"/>
    <mergeCell ref="B7:B14"/>
    <mergeCell ref="C7:E8"/>
    <mergeCell ref="F7:L8"/>
    <mergeCell ref="M7:M14"/>
  </mergeCells>
  <printOptions horizontalCentered="1"/>
  <pageMargins left="0.39375" right="0.39375" top="1.18125" bottom="0.39375" header="0.5118055555555555" footer="0.5118055555555555"/>
  <pageSetup horizontalDpi="300" verticalDpi="300" orientation="landscape" paperSize="9" scale="45"/>
  <rowBreaks count="1" manualBreakCount="1">
    <brk id="31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2013-12-02T09:10:30Z</dcterms:modified>
  <cp:category/>
  <cp:version/>
  <cp:contentType/>
  <cp:contentStatus/>
</cp:coreProperties>
</file>