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2 (2)" sheetId="1" r:id="rId1"/>
  </sheets>
  <definedNames>
    <definedName name="_xlnm.Print_Area" localSheetId="0">'дод2 (2)'!$A$1:$M$67</definedName>
  </definedNames>
  <calcPr fullCalcOnLoad="1"/>
</workbook>
</file>

<file path=xl/sharedStrings.xml><?xml version="1.0" encoding="utf-8"?>
<sst xmlns="http://schemas.openxmlformats.org/spreadsheetml/2006/main" count="103" uniqueCount="89">
  <si>
    <t>Всього</t>
  </si>
  <si>
    <t>з них:</t>
  </si>
  <si>
    <t>Державне управління</t>
  </si>
  <si>
    <t>Органи місцевого самоврядування</t>
  </si>
  <si>
    <t>Фізична культура і спорт</t>
  </si>
  <si>
    <t>Видатки спеціального фонду</t>
  </si>
  <si>
    <t>Допомога на дітей одиноким матерям</t>
  </si>
  <si>
    <t>Культура і мистецтво</t>
  </si>
  <si>
    <t>розвитку</t>
  </si>
  <si>
    <t>Тимчасова державна допомога дітям</t>
  </si>
  <si>
    <t>споживання</t>
  </si>
  <si>
    <t>комунальні послуги та енергоносії</t>
  </si>
  <si>
    <t>Державна соціальна допомога інвалідам з дитинства та дітям-інвалідам</t>
  </si>
  <si>
    <t xml:space="preserve">Соціальні програми і заходи державних органів у справах молоді </t>
  </si>
  <si>
    <t>010000</t>
  </si>
  <si>
    <t>010116</t>
  </si>
  <si>
    <t>070000</t>
  </si>
  <si>
    <t>070303</t>
  </si>
  <si>
    <t>090000</t>
  </si>
  <si>
    <t>090302</t>
  </si>
  <si>
    <t>090303</t>
  </si>
  <si>
    <t>090304</t>
  </si>
  <si>
    <t>090305</t>
  </si>
  <si>
    <t>090401</t>
  </si>
  <si>
    <t>090412</t>
  </si>
  <si>
    <t>090802</t>
  </si>
  <si>
    <t>091103</t>
  </si>
  <si>
    <t>091104</t>
  </si>
  <si>
    <t>091107</t>
  </si>
  <si>
    <t>091204</t>
  </si>
  <si>
    <t>091300</t>
  </si>
  <si>
    <t>Інші програми соціального захисту дітей</t>
  </si>
  <si>
    <t>Філармонії, музичні колективи і ансамблі та інші мистецькі заклади та заходи</t>
  </si>
  <si>
    <t>Утримання та навчально-тренувальна робота дитячо-юнацьких спортивних шкіл</t>
  </si>
  <si>
    <t>Допомога у зв'язку з вагітністю і пологами</t>
  </si>
  <si>
    <t>Державна соціальна допомога малозабезпеченим сім'ям</t>
  </si>
  <si>
    <t>Видатки загального фонду</t>
  </si>
  <si>
    <t>Соціальні програми і заходи державних органів з питань забезпечення рівних прав та можливостей жінок і чоловіків</t>
  </si>
  <si>
    <t>Допомога при усиновленні дитини</t>
  </si>
  <si>
    <t>Допомога на дітей, над якими встановлено опіку чи піклування</t>
  </si>
  <si>
    <t>грн.</t>
  </si>
  <si>
    <t xml:space="preserve">Соціальні програми і заходи державних органів у справах сім'ї </t>
  </si>
  <si>
    <t>Інші видатки на соціальний захист населення</t>
  </si>
  <si>
    <t xml:space="preserve">за тимчасовою класифікацією видатків та кредитування місцевих бюджетів </t>
  </si>
  <si>
    <t>Код тимчасової класифікації видатків та кредитування місцевих бюджетів</t>
  </si>
  <si>
    <t>Разом видатки</t>
  </si>
  <si>
    <t>Допомога на догляд за дитиною віком до 3 років</t>
  </si>
  <si>
    <t>Проведення навчально-тренувальних зборів і змагань</t>
  </si>
  <si>
    <t>090203</t>
  </si>
  <si>
    <t xml:space="preserve">    </t>
  </si>
  <si>
    <t>Освіта</t>
  </si>
  <si>
    <t xml:space="preserve">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</si>
  <si>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оплата праці</t>
  </si>
  <si>
    <t>Разом</t>
  </si>
  <si>
    <t>в тому числі за рахунок  субвенції з державного бюджету місцевим бюджетам 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</si>
  <si>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 тому числі за рахунок субвенції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дітям"</t>
  </si>
  <si>
    <t>Соціальний захист та соціальне забезпечення:</t>
  </si>
  <si>
    <t>в тому числі за рахунок субвенцій з державного бюджету місцевим бюджетам на:</t>
  </si>
  <si>
    <t>бюджет розвитку</t>
  </si>
  <si>
    <t>капітальні видатки за рахунок коштів,що передаються із загального фонду до бюджету розвитку (спеціального фонду)</t>
  </si>
  <si>
    <t xml:space="preserve">Найменування коду тимчасової класифікації видатків та кредитування місцевих бюджетів </t>
  </si>
  <si>
    <t>2</t>
  </si>
  <si>
    <t xml:space="preserve">в тому числі за рахунок інших  субвенції </t>
  </si>
  <si>
    <t>в тому числі за рахунок  субвенції з державного бюджету місцевим бюджетам  на виплату державної соціальної допомоги на дітей-сиріт та 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</si>
  <si>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090306</t>
  </si>
  <si>
    <t>090307</t>
  </si>
  <si>
    <t>090308</t>
  </si>
  <si>
    <t xml:space="preserve">Дитячі будинки (в т. ч. сімейного типу, прийомні сім'ї) </t>
  </si>
  <si>
    <t>Допомога при народженні дитини</t>
  </si>
  <si>
    <t>090700</t>
  </si>
  <si>
    <t>Утримання закладів, що надають соціальні послуги дітям, які опинились в складних життєвих обставинах</t>
  </si>
  <si>
    <t>Територіальні центри  соціального обслуговування (надання соціальних послуг)</t>
  </si>
  <si>
    <t>091206</t>
  </si>
  <si>
    <t>Центри соціальної реабілітації дітей - інвалідів; центри професійної реабілітації інвалідів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</si>
  <si>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</si>
  <si>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</si>
  <si>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Видатки районного у місті бюджету  на 2012 рік</t>
  </si>
  <si>
    <t>в тому числі за рахунок  субвенції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доходів  у зв'язку із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 окремих категорій громадян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</si>
  <si>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доходів  у зв'язку із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 окремих категорій громадян</t>
  </si>
  <si>
    <t xml:space="preserve">У тому числі за рахунок субвенцій з державного бюджету місцевим бюджетам </t>
  </si>
  <si>
    <t xml:space="preserve">У тому числі за рахунок субвенцій з обласного бюджету місцевим бюджетам 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</si>
  <si>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</si>
  <si>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 xml:space="preserve">завідуючий загальним відділом </t>
  </si>
  <si>
    <t>А. Іванов</t>
  </si>
  <si>
    <t>О. Дуванова</t>
  </si>
  <si>
    <t>Керуюча справами виконкому районної у місті ради</t>
  </si>
  <si>
    <t>до рішення виконкому районної у місті ради</t>
  </si>
  <si>
    <t xml:space="preserve">від 21 листопада 2012 року № </t>
  </si>
  <si>
    <r>
      <t>Додаток</t>
    </r>
    <r>
      <rPr>
        <b/>
        <i/>
        <sz val="16"/>
        <rFont val="Times New Roman"/>
        <family val="1"/>
      </rPr>
      <t xml:space="preserve"> 2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</si>
</sst>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Times New Roman"/>
      <family val="1"/>
    </font>
    <font>
      <sz val="20"/>
      <color indexed="9"/>
      <name val="Times New Roman"/>
      <family val="1"/>
    </font>
    <font>
      <sz val="14"/>
      <color indexed="9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i/>
      <sz val="20"/>
      <name val="Times New Roman"/>
      <family val="1"/>
    </font>
    <font>
      <b/>
      <i/>
      <sz val="12"/>
      <name val="Times New Roman"/>
      <family val="1"/>
    </font>
    <font>
      <b/>
      <i/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6"/>
      <color indexed="9"/>
      <name val="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7" fillId="0" borderId="0" xfId="0" applyFont="1" applyAlignment="1">
      <alignment/>
    </xf>
    <xf numFmtId="49" fontId="18" fillId="0" borderId="5" xfId="0" applyNumberFormat="1" applyFont="1" applyFill="1" applyBorder="1" applyAlignment="1">
      <alignment vertical="center"/>
    </xf>
    <xf numFmtId="49" fontId="18" fillId="0" borderId="7" xfId="0" applyNumberFormat="1" applyFont="1" applyFill="1" applyBorder="1" applyAlignment="1">
      <alignment vertical="center" wrapText="1"/>
    </xf>
    <xf numFmtId="0" fontId="11" fillId="0" borderId="5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49" fontId="16" fillId="0" borderId="3" xfId="0" applyNumberFormat="1" applyFont="1" applyFill="1" applyBorder="1" applyAlignment="1">
      <alignment vertical="center"/>
    </xf>
    <xf numFmtId="49" fontId="16" fillId="0" borderId="4" xfId="0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18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49" fontId="18" fillId="0" borderId="12" xfId="0" applyNumberFormat="1" applyFont="1" applyFill="1" applyBorder="1" applyAlignment="1">
      <alignment vertical="center" wrapText="1"/>
    </xf>
    <xf numFmtId="0" fontId="18" fillId="0" borderId="13" xfId="0" applyFont="1" applyFill="1" applyBorder="1" applyAlignment="1">
      <alignment wrapText="1"/>
    </xf>
    <xf numFmtId="0" fontId="11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49" fontId="18" fillId="0" borderId="14" xfId="0" applyNumberFormat="1" applyFont="1" applyFill="1" applyBorder="1" applyAlignment="1">
      <alignment vertical="center" wrapText="1"/>
    </xf>
    <xf numFmtId="0" fontId="6" fillId="0" borderId="15" xfId="0" applyFont="1" applyFill="1" applyBorder="1" applyAlignment="1">
      <alignment wrapText="1"/>
    </xf>
    <xf numFmtId="0" fontId="11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49" fontId="15" fillId="0" borderId="9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12" fillId="0" borderId="5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49" fontId="6" fillId="0" borderId="16" xfId="0" applyNumberFormat="1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12" fillId="0" borderId="17" xfId="0" applyFont="1" applyFill="1" applyBorder="1" applyAlignment="1">
      <alignment/>
    </xf>
    <xf numFmtId="49" fontId="15" fillId="0" borderId="16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vertical="top" wrapText="1"/>
    </xf>
    <xf numFmtId="0" fontId="11" fillId="0" borderId="17" xfId="0" applyFont="1" applyFill="1" applyBorder="1" applyAlignment="1">
      <alignment/>
    </xf>
    <xf numFmtId="49" fontId="6" fillId="0" borderId="16" xfId="0" applyNumberFormat="1" applyFont="1" applyFill="1" applyBorder="1" applyAlignment="1">
      <alignment vertical="center"/>
    </xf>
    <xf numFmtId="0" fontId="18" fillId="0" borderId="12" xfId="0" applyFont="1" applyFill="1" applyBorder="1" applyAlignment="1">
      <alignment wrapText="1"/>
    </xf>
    <xf numFmtId="0" fontId="11" fillId="0" borderId="13" xfId="0" applyFont="1" applyFill="1" applyBorder="1" applyAlignment="1">
      <alignment/>
    </xf>
    <xf numFmtId="49" fontId="18" fillId="0" borderId="16" xfId="0" applyNumberFormat="1" applyFont="1" applyFill="1" applyBorder="1" applyAlignment="1">
      <alignment vertical="center" wrapText="1"/>
    </xf>
    <xf numFmtId="49" fontId="18" fillId="0" borderId="18" xfId="0" applyNumberFormat="1" applyFont="1" applyFill="1" applyBorder="1" applyAlignment="1">
      <alignment vertical="center" wrapText="1"/>
    </xf>
    <xf numFmtId="0" fontId="6" fillId="0" borderId="19" xfId="0" applyFont="1" applyFill="1" applyBorder="1" applyAlignment="1">
      <alignment wrapText="1"/>
    </xf>
    <xf numFmtId="0" fontId="11" fillId="0" borderId="19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49" fontId="18" fillId="0" borderId="22" xfId="0" applyNumberFormat="1" applyFont="1" applyFill="1" applyBorder="1" applyAlignment="1">
      <alignment vertical="center" wrapText="1"/>
    </xf>
    <xf numFmtId="0" fontId="18" fillId="0" borderId="23" xfId="0" applyFont="1" applyFill="1" applyBorder="1" applyAlignment="1">
      <alignment wrapText="1"/>
    </xf>
    <xf numFmtId="0" fontId="11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12" fillId="0" borderId="16" xfId="0" applyFont="1" applyFill="1" applyBorder="1" applyAlignment="1">
      <alignment/>
    </xf>
    <xf numFmtId="49" fontId="18" fillId="0" borderId="6" xfId="0" applyNumberFormat="1" applyFont="1" applyFill="1" applyBorder="1" applyAlignment="1">
      <alignment vertical="center" wrapText="1"/>
    </xf>
    <xf numFmtId="0" fontId="12" fillId="0" borderId="6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49" fontId="18" fillId="0" borderId="10" xfId="0" applyNumberFormat="1" applyFont="1" applyFill="1" applyBorder="1" applyAlignment="1">
      <alignment vertical="center" wrapText="1"/>
    </xf>
    <xf numFmtId="0" fontId="12" fillId="0" borderId="27" xfId="0" applyFont="1" applyFill="1" applyBorder="1" applyAlignment="1">
      <alignment/>
    </xf>
    <xf numFmtId="49" fontId="18" fillId="0" borderId="13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49" fontId="18" fillId="0" borderId="12" xfId="0" applyNumberFormat="1" applyFont="1" applyFill="1" applyBorder="1" applyAlignment="1">
      <alignment/>
    </xf>
    <xf numFmtId="49" fontId="18" fillId="0" borderId="28" xfId="0" applyNumberFormat="1" applyFont="1" applyFill="1" applyBorder="1" applyAlignment="1">
      <alignment horizontal="left"/>
    </xf>
    <xf numFmtId="49" fontId="18" fillId="0" borderId="29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right"/>
    </xf>
    <xf numFmtId="0" fontId="12" fillId="0" borderId="13" xfId="0" applyFont="1" applyFill="1" applyBorder="1" applyAlignment="1">
      <alignment horizontal="right"/>
    </xf>
    <xf numFmtId="0" fontId="11" fillId="0" borderId="13" xfId="0" applyFont="1" applyFill="1" applyBorder="1" applyAlignment="1">
      <alignment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49" fontId="18" fillId="0" borderId="6" xfId="0" applyNumberFormat="1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wrapText="1"/>
    </xf>
    <xf numFmtId="0" fontId="12" fillId="0" borderId="26" xfId="0" applyFont="1" applyFill="1" applyBorder="1" applyAlignment="1">
      <alignment horizontal="right"/>
    </xf>
    <xf numFmtId="0" fontId="12" fillId="0" borderId="30" xfId="0" applyFont="1" applyFill="1" applyBorder="1" applyAlignment="1">
      <alignment horizontal="right"/>
    </xf>
    <xf numFmtId="0" fontId="11" fillId="0" borderId="30" xfId="0" applyFont="1" applyFill="1" applyBorder="1" applyAlignment="1">
      <alignment/>
    </xf>
    <xf numFmtId="0" fontId="12" fillId="0" borderId="26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49" fontId="15" fillId="0" borderId="3" xfId="0" applyNumberFormat="1" applyFont="1" applyFill="1" applyBorder="1" applyAlignment="1">
      <alignment horizontal="left"/>
    </xf>
    <xf numFmtId="0" fontId="16" fillId="0" borderId="4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right"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49" fontId="16" fillId="0" borderId="3" xfId="0" applyNumberFormat="1" applyFont="1" applyFill="1" applyBorder="1" applyAlignment="1">
      <alignment horizontal="left"/>
    </xf>
    <xf numFmtId="0" fontId="9" fillId="0" borderId="3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49" fontId="18" fillId="0" borderId="5" xfId="0" applyNumberFormat="1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right"/>
    </xf>
    <xf numFmtId="0" fontId="11" fillId="0" borderId="24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0" fontId="11" fillId="0" borderId="22" xfId="0" applyFont="1" applyFill="1" applyBorder="1" applyAlignment="1">
      <alignment/>
    </xf>
    <xf numFmtId="49" fontId="6" fillId="0" borderId="30" xfId="0" applyNumberFormat="1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right"/>
    </xf>
    <xf numFmtId="2" fontId="11" fillId="0" borderId="32" xfId="0" applyNumberFormat="1" applyFont="1" applyFill="1" applyBorder="1" applyAlignment="1">
      <alignment/>
    </xf>
    <xf numFmtId="0" fontId="11" fillId="0" borderId="30" xfId="0" applyFont="1" applyFill="1" applyBorder="1" applyAlignment="1">
      <alignment horizontal="right"/>
    </xf>
    <xf numFmtId="0" fontId="11" fillId="0" borderId="31" xfId="0" applyFont="1" applyFill="1" applyBorder="1" applyAlignment="1">
      <alignment horizontal="right"/>
    </xf>
    <xf numFmtId="0" fontId="11" fillId="0" borderId="26" xfId="0" applyFont="1" applyFill="1" applyBorder="1" applyAlignment="1">
      <alignment/>
    </xf>
    <xf numFmtId="2" fontId="9" fillId="0" borderId="3" xfId="0" applyNumberFormat="1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horizontal="right"/>
    </xf>
    <xf numFmtId="0" fontId="11" fillId="0" borderId="33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0" fontId="11" fillId="0" borderId="3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left"/>
    </xf>
    <xf numFmtId="0" fontId="6" fillId="0" borderId="35" xfId="0" applyNumberFormat="1" applyFont="1" applyFill="1" applyBorder="1" applyAlignment="1">
      <alignment horizontal="left"/>
    </xf>
    <xf numFmtId="49" fontId="20" fillId="0" borderId="1" xfId="0" applyNumberFormat="1" applyFont="1" applyFill="1" applyBorder="1" applyAlignment="1">
      <alignment horizontal="left"/>
    </xf>
    <xf numFmtId="49" fontId="20" fillId="0" borderId="2" xfId="0" applyNumberFormat="1" applyFont="1" applyFill="1" applyBorder="1" applyAlignment="1">
      <alignment horizontal="left"/>
    </xf>
    <xf numFmtId="0" fontId="6" fillId="0" borderId="32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1"/>
  <sheetViews>
    <sheetView tabSelected="1" zoomScale="75" zoomScaleNormal="75" zoomScaleSheetLayoutView="50" workbookViewId="0" topLeftCell="A1">
      <pane xSplit="2" ySplit="15" topLeftCell="C65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A66" sqref="A66"/>
    </sheetView>
  </sheetViews>
  <sheetFormatPr defaultColWidth="9.140625" defaultRowHeight="12.75"/>
  <cols>
    <col min="1" max="1" width="14.8515625" style="6" customWidth="1"/>
    <col min="2" max="2" width="84.00390625" style="6" customWidth="1"/>
    <col min="3" max="3" width="18.421875" style="6" customWidth="1"/>
    <col min="4" max="4" width="16.57421875" style="6" customWidth="1"/>
    <col min="5" max="5" width="15.28125" style="6" customWidth="1"/>
    <col min="6" max="6" width="16.57421875" style="6" customWidth="1"/>
    <col min="7" max="7" width="14.00390625" style="6" customWidth="1"/>
    <col min="8" max="8" width="15.8515625" style="6" customWidth="1"/>
    <col min="9" max="9" width="14.140625" style="6" customWidth="1"/>
    <col min="10" max="11" width="16.57421875" style="6" customWidth="1"/>
    <col min="12" max="12" width="22.00390625" style="6" customWidth="1"/>
    <col min="13" max="13" width="21.7109375" style="6" customWidth="1"/>
    <col min="14" max="14" width="10.421875" style="6" bestFit="1" customWidth="1"/>
    <col min="15" max="15" width="17.28125" style="6" customWidth="1"/>
    <col min="16" max="16" width="54.421875" style="6" customWidth="1"/>
    <col min="17" max="29" width="9.140625" style="6" customWidth="1"/>
    <col min="30" max="16384" width="9.140625" style="8" customWidth="1"/>
  </cols>
  <sheetData>
    <row r="1" spans="1:13" ht="21">
      <c r="A1" s="6" t="s">
        <v>49</v>
      </c>
      <c r="J1" s="7" t="s">
        <v>88</v>
      </c>
      <c r="L1" s="4"/>
      <c r="M1" s="5"/>
    </row>
    <row r="2" spans="10:13" ht="20.25">
      <c r="J2" s="7" t="s">
        <v>86</v>
      </c>
      <c r="L2" s="9"/>
      <c r="M2" s="10"/>
    </row>
    <row r="3" spans="10:13" ht="20.25" customHeight="1">
      <c r="J3" s="7" t="s">
        <v>87</v>
      </c>
      <c r="L3" s="7"/>
      <c r="M3" s="11"/>
    </row>
    <row r="4" spans="1:13" ht="26.25">
      <c r="A4" s="150" t="s">
        <v>76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3" ht="27.75" customHeight="1">
      <c r="A5" s="152" t="s">
        <v>43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ht="60.75" customHeight="1" thickBot="1">
      <c r="M6" s="6" t="s">
        <v>40</v>
      </c>
    </row>
    <row r="7" spans="1:13" ht="12.75" customHeight="1">
      <c r="A7" s="160" t="s">
        <v>44</v>
      </c>
      <c r="B7" s="160" t="s">
        <v>60</v>
      </c>
      <c r="C7" s="156" t="s">
        <v>36</v>
      </c>
      <c r="D7" s="157"/>
      <c r="E7" s="157"/>
      <c r="F7" s="156" t="s">
        <v>5</v>
      </c>
      <c r="G7" s="157"/>
      <c r="H7" s="157"/>
      <c r="I7" s="157"/>
      <c r="J7" s="157"/>
      <c r="K7" s="157"/>
      <c r="L7" s="157"/>
      <c r="M7" s="19" t="s">
        <v>53</v>
      </c>
    </row>
    <row r="8" spans="1:13" ht="27.75" customHeight="1" thickBot="1">
      <c r="A8" s="161"/>
      <c r="B8" s="161"/>
      <c r="C8" s="158"/>
      <c r="D8" s="159"/>
      <c r="E8" s="159"/>
      <c r="F8" s="158"/>
      <c r="G8" s="159"/>
      <c r="H8" s="159"/>
      <c r="I8" s="159"/>
      <c r="J8" s="159"/>
      <c r="K8" s="159"/>
      <c r="L8" s="159"/>
      <c r="M8" s="20"/>
    </row>
    <row r="9" spans="1:13" ht="13.5" customHeight="1" thickBot="1">
      <c r="A9" s="161"/>
      <c r="B9" s="161"/>
      <c r="C9" s="168" t="s">
        <v>0</v>
      </c>
      <c r="D9" s="154" t="s">
        <v>1</v>
      </c>
      <c r="E9" s="155"/>
      <c r="F9" s="168" t="s">
        <v>0</v>
      </c>
      <c r="G9" s="168" t="s">
        <v>10</v>
      </c>
      <c r="H9" s="154" t="s">
        <v>1</v>
      </c>
      <c r="I9" s="155"/>
      <c r="J9" s="168" t="s">
        <v>8</v>
      </c>
      <c r="K9" s="163" t="s">
        <v>1</v>
      </c>
      <c r="L9" s="164"/>
      <c r="M9" s="20"/>
    </row>
    <row r="10" spans="1:13" ht="13.5" thickBot="1">
      <c r="A10" s="161"/>
      <c r="B10" s="161"/>
      <c r="C10" s="165"/>
      <c r="D10" s="168" t="s">
        <v>52</v>
      </c>
      <c r="E10" s="160" t="s">
        <v>11</v>
      </c>
      <c r="F10" s="174"/>
      <c r="G10" s="165"/>
      <c r="H10" s="168" t="s">
        <v>52</v>
      </c>
      <c r="I10" s="160" t="s">
        <v>11</v>
      </c>
      <c r="J10" s="165"/>
      <c r="K10" s="165" t="s">
        <v>58</v>
      </c>
      <c r="L10" s="15" t="s">
        <v>1</v>
      </c>
      <c r="M10" s="20"/>
    </row>
    <row r="11" spans="1:13" ht="12.75">
      <c r="A11" s="161"/>
      <c r="B11" s="161"/>
      <c r="C11" s="165"/>
      <c r="D11" s="165"/>
      <c r="E11" s="161"/>
      <c r="F11" s="174"/>
      <c r="G11" s="165"/>
      <c r="H11" s="165"/>
      <c r="I11" s="161"/>
      <c r="J11" s="165"/>
      <c r="K11" s="165"/>
      <c r="L11" s="160" t="s">
        <v>59</v>
      </c>
      <c r="M11" s="20"/>
    </row>
    <row r="12" spans="1:13" ht="12.75">
      <c r="A12" s="161"/>
      <c r="B12" s="161"/>
      <c r="C12" s="165"/>
      <c r="D12" s="165"/>
      <c r="E12" s="161"/>
      <c r="F12" s="174"/>
      <c r="G12" s="165"/>
      <c r="H12" s="165"/>
      <c r="I12" s="161"/>
      <c r="J12" s="165"/>
      <c r="K12" s="165"/>
      <c r="L12" s="161"/>
      <c r="M12" s="20"/>
    </row>
    <row r="13" spans="1:13" ht="12.75">
      <c r="A13" s="161"/>
      <c r="B13" s="161"/>
      <c r="C13" s="165"/>
      <c r="D13" s="165"/>
      <c r="E13" s="161"/>
      <c r="F13" s="174"/>
      <c r="G13" s="165"/>
      <c r="H13" s="165"/>
      <c r="I13" s="161"/>
      <c r="J13" s="165"/>
      <c r="K13" s="165"/>
      <c r="L13" s="161"/>
      <c r="M13" s="20"/>
    </row>
    <row r="14" spans="1:13" ht="46.5" customHeight="1" thickBot="1">
      <c r="A14" s="162"/>
      <c r="B14" s="162"/>
      <c r="C14" s="166"/>
      <c r="D14" s="166"/>
      <c r="E14" s="161"/>
      <c r="F14" s="175"/>
      <c r="G14" s="166"/>
      <c r="H14" s="166"/>
      <c r="I14" s="161"/>
      <c r="J14" s="166"/>
      <c r="K14" s="166"/>
      <c r="L14" s="162"/>
      <c r="M14" s="176"/>
    </row>
    <row r="15" spans="1:13" ht="13.5" thickBot="1">
      <c r="A15" s="15">
        <v>1</v>
      </c>
      <c r="B15" s="15">
        <v>2</v>
      </c>
      <c r="C15" s="13">
        <v>3</v>
      </c>
      <c r="D15" s="15">
        <v>4</v>
      </c>
      <c r="E15" s="16">
        <v>5</v>
      </c>
      <c r="F15" s="17">
        <v>6</v>
      </c>
      <c r="G15" s="15">
        <v>7</v>
      </c>
      <c r="H15" s="15">
        <v>8</v>
      </c>
      <c r="I15" s="12">
        <v>9</v>
      </c>
      <c r="J15" s="15">
        <v>10</v>
      </c>
      <c r="K15" s="14">
        <v>11</v>
      </c>
      <c r="L15" s="14">
        <v>12</v>
      </c>
      <c r="M15" s="15">
        <v>13</v>
      </c>
    </row>
    <row r="16" spans="1:32" s="25" customFormat="1" ht="19.5" thickBot="1">
      <c r="A16" s="18" t="s">
        <v>14</v>
      </c>
      <c r="B16" s="21" t="s">
        <v>2</v>
      </c>
      <c r="C16" s="22">
        <f>C17</f>
        <v>11595964</v>
      </c>
      <c r="D16" s="22">
        <f aca="true" t="shared" si="0" ref="D16:L16">D17</f>
        <v>6992108</v>
      </c>
      <c r="E16" s="22">
        <f t="shared" si="0"/>
        <v>731767</v>
      </c>
      <c r="F16" s="22">
        <f t="shared" si="0"/>
        <v>94877</v>
      </c>
      <c r="G16" s="22">
        <f t="shared" si="0"/>
        <v>6677</v>
      </c>
      <c r="H16" s="22">
        <f t="shared" si="0"/>
        <v>0</v>
      </c>
      <c r="I16" s="22">
        <f t="shared" si="0"/>
        <v>0</v>
      </c>
      <c r="J16" s="22">
        <f t="shared" si="0"/>
        <v>88200</v>
      </c>
      <c r="K16" s="22">
        <f t="shared" si="0"/>
        <v>88200</v>
      </c>
      <c r="L16" s="22">
        <f t="shared" si="0"/>
        <v>74700</v>
      </c>
      <c r="M16" s="23">
        <f>C16+F16</f>
        <v>11690841</v>
      </c>
      <c r="N16" s="24"/>
      <c r="O16" s="24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8"/>
      <c r="AE16" s="8"/>
      <c r="AF16" s="8"/>
    </row>
    <row r="17" spans="1:32" s="25" customFormat="1" ht="19.5" thickBot="1">
      <c r="A17" s="26" t="s">
        <v>15</v>
      </c>
      <c r="B17" s="27" t="s">
        <v>3</v>
      </c>
      <c r="C17" s="28">
        <f>11105800+265164+99000+42100+10400+3500+70000</f>
        <v>11595964</v>
      </c>
      <c r="D17" s="28">
        <f>6993316-1208</f>
        <v>6992108</v>
      </c>
      <c r="E17" s="28">
        <f>728267+3500</f>
        <v>731767</v>
      </c>
      <c r="F17" s="29">
        <f>G17+J17</f>
        <v>94877</v>
      </c>
      <c r="G17" s="28">
        <v>6677</v>
      </c>
      <c r="H17" s="30"/>
      <c r="I17" s="28"/>
      <c r="J17" s="28">
        <f>K17</f>
        <v>88200</v>
      </c>
      <c r="K17" s="31">
        <f>10000+L17+3500</f>
        <v>88200</v>
      </c>
      <c r="L17" s="28">
        <f>50000+24700</f>
        <v>74700</v>
      </c>
      <c r="M17" s="28">
        <f>C17+F17</f>
        <v>11690841</v>
      </c>
      <c r="N17" s="24">
        <f>M17-G17</f>
        <v>11684164</v>
      </c>
      <c r="O17" s="24">
        <f>M17-11536641</f>
        <v>154200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8"/>
      <c r="AE17" s="8"/>
      <c r="AF17" s="8"/>
    </row>
    <row r="18" spans="1:32" s="25" customFormat="1" ht="19.5" thickBot="1">
      <c r="A18" s="32" t="s">
        <v>16</v>
      </c>
      <c r="B18" s="33" t="s">
        <v>50</v>
      </c>
      <c r="C18" s="23">
        <f>C20</f>
        <v>334483</v>
      </c>
      <c r="D18" s="23"/>
      <c r="E18" s="23"/>
      <c r="F18" s="34"/>
      <c r="G18" s="23"/>
      <c r="H18" s="22"/>
      <c r="I18" s="23"/>
      <c r="J18" s="23"/>
      <c r="K18" s="35"/>
      <c r="L18" s="23"/>
      <c r="M18" s="23">
        <f>M20</f>
        <v>334483</v>
      </c>
      <c r="N18" s="36"/>
      <c r="O18" s="24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8"/>
      <c r="AE18" s="8"/>
      <c r="AF18" s="8"/>
    </row>
    <row r="19" spans="1:32" s="25" customFormat="1" ht="52.5">
      <c r="A19" s="37"/>
      <c r="B19" s="38" t="s">
        <v>54</v>
      </c>
      <c r="C19" s="39">
        <f>C18</f>
        <v>334483</v>
      </c>
      <c r="D19" s="40"/>
      <c r="E19" s="40"/>
      <c r="F19" s="41"/>
      <c r="G19" s="40"/>
      <c r="H19" s="41"/>
      <c r="I19" s="40"/>
      <c r="J19" s="40"/>
      <c r="K19" s="41"/>
      <c r="L19" s="40"/>
      <c r="M19" s="39">
        <f>C19</f>
        <v>334483</v>
      </c>
      <c r="N19" s="24"/>
      <c r="O19" s="24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8"/>
      <c r="AE19" s="8"/>
      <c r="AF19" s="8"/>
    </row>
    <row r="20" spans="1:32" s="25" customFormat="1" ht="18.75">
      <c r="A20" s="42" t="s">
        <v>17</v>
      </c>
      <c r="B20" s="43" t="s">
        <v>67</v>
      </c>
      <c r="C20" s="44">
        <f>257478+24000+11858+44447-3300</f>
        <v>334483</v>
      </c>
      <c r="D20" s="44"/>
      <c r="E20" s="45"/>
      <c r="F20" s="46"/>
      <c r="G20" s="44"/>
      <c r="H20" s="46"/>
      <c r="I20" s="44"/>
      <c r="J20" s="45"/>
      <c r="K20" s="46"/>
      <c r="L20" s="45"/>
      <c r="M20" s="44">
        <f>C20+F20</f>
        <v>334483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8"/>
      <c r="AE20" s="8"/>
      <c r="AF20" s="8"/>
    </row>
    <row r="21" spans="1:13" ht="68.25" customHeight="1" thickBot="1">
      <c r="A21" s="47"/>
      <c r="B21" s="48" t="s">
        <v>63</v>
      </c>
      <c r="C21" s="49">
        <f>C20</f>
        <v>334483</v>
      </c>
      <c r="D21" s="49"/>
      <c r="E21" s="50"/>
      <c r="F21" s="51"/>
      <c r="G21" s="49"/>
      <c r="H21" s="51"/>
      <c r="I21" s="49"/>
      <c r="J21" s="50"/>
      <c r="K21" s="51"/>
      <c r="L21" s="50"/>
      <c r="M21" s="49">
        <f>C21+F21</f>
        <v>334483</v>
      </c>
    </row>
    <row r="22" spans="1:32" s="25" customFormat="1" ht="21" customHeight="1" thickBot="1">
      <c r="A22" s="18" t="s">
        <v>18</v>
      </c>
      <c r="B22" s="52" t="s">
        <v>56</v>
      </c>
      <c r="C22" s="23">
        <f>C26+C28+C30+C33+C35+C37+C39+C41+C43+C45+C48+C49+C50+C51+C52+C54+C55+C46+C53</f>
        <v>91509362</v>
      </c>
      <c r="D22" s="23">
        <f aca="true" t="shared" si="1" ref="D22:M22">D26+D28+D30+D33+D35+D37+D39+D41+D43+D45+D48+D49+D50+D51+D52+D54+D55+D46+D53</f>
        <v>7664185</v>
      </c>
      <c r="E22" s="23">
        <f t="shared" si="1"/>
        <v>771203</v>
      </c>
      <c r="F22" s="23">
        <f t="shared" si="1"/>
        <v>2153026.79</v>
      </c>
      <c r="G22" s="23">
        <f t="shared" si="1"/>
        <v>432847</v>
      </c>
      <c r="H22" s="23">
        <f t="shared" si="1"/>
        <v>263450</v>
      </c>
      <c r="I22" s="23">
        <f t="shared" si="1"/>
        <v>34010</v>
      </c>
      <c r="J22" s="23">
        <f t="shared" si="1"/>
        <v>1720179.79</v>
      </c>
      <c r="K22" s="23">
        <f t="shared" si="1"/>
        <v>1720179.79</v>
      </c>
      <c r="L22" s="23">
        <f t="shared" si="1"/>
        <v>1476341.56</v>
      </c>
      <c r="M22" s="23">
        <f t="shared" si="1"/>
        <v>93662388.78999999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8"/>
      <c r="AE22" s="8"/>
      <c r="AF22" s="8"/>
    </row>
    <row r="23" spans="1:13" ht="18.75" customHeight="1">
      <c r="A23" s="53"/>
      <c r="B23" s="54" t="s">
        <v>57</v>
      </c>
      <c r="C23" s="55"/>
      <c r="D23" s="56"/>
      <c r="E23" s="55"/>
      <c r="F23" s="57"/>
      <c r="G23" s="56"/>
      <c r="H23" s="55"/>
      <c r="I23" s="56"/>
      <c r="J23" s="55"/>
      <c r="K23" s="56"/>
      <c r="L23" s="55"/>
      <c r="M23" s="55"/>
    </row>
    <row r="24" spans="1:13" ht="27">
      <c r="A24" s="58"/>
      <c r="B24" s="59" t="s">
        <v>51</v>
      </c>
      <c r="C24" s="44">
        <f>C29+C31+C34+C36+C38+C40+C42+C44+C56</f>
        <v>78735299.99999999</v>
      </c>
      <c r="D24" s="44">
        <f>D29+D31+D34+D36+D38+D40+D42+D44+D56</f>
        <v>0</v>
      </c>
      <c r="E24" s="44">
        <f>E29+E31+E34+E36+E38+E40+E42+E44+E56</f>
        <v>0</v>
      </c>
      <c r="F24" s="60"/>
      <c r="G24" s="46"/>
      <c r="H24" s="45"/>
      <c r="I24" s="46"/>
      <c r="J24" s="45"/>
      <c r="K24" s="46"/>
      <c r="L24" s="45"/>
      <c r="M24" s="44">
        <f>C24</f>
        <v>78735299.99999999</v>
      </c>
    </row>
    <row r="25" spans="1:32" s="25" customFormat="1" ht="118.5" customHeight="1">
      <c r="A25" s="61"/>
      <c r="B25" s="62" t="s">
        <v>78</v>
      </c>
      <c r="C25" s="44"/>
      <c r="D25" s="63">
        <f>D27</f>
        <v>0</v>
      </c>
      <c r="E25" s="44">
        <f>E27</f>
        <v>0</v>
      </c>
      <c r="F25" s="63">
        <f>F26</f>
        <v>84341.56</v>
      </c>
      <c r="G25" s="46"/>
      <c r="H25" s="45"/>
      <c r="I25" s="46"/>
      <c r="J25" s="44">
        <f>J26</f>
        <v>84341.56</v>
      </c>
      <c r="K25" s="44">
        <f>K26</f>
        <v>84341.56</v>
      </c>
      <c r="L25" s="44">
        <f>L26</f>
        <v>84341.56</v>
      </c>
      <c r="M25" s="44">
        <f>F25+C25</f>
        <v>84341.56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8"/>
      <c r="AE25" s="8"/>
      <c r="AF25" s="8"/>
    </row>
    <row r="26" spans="1:32" s="25" customFormat="1" ht="105.75" customHeight="1">
      <c r="A26" s="64" t="s">
        <v>48</v>
      </c>
      <c r="B26" s="65" t="s">
        <v>81</v>
      </c>
      <c r="C26" s="44"/>
      <c r="D26" s="66"/>
      <c r="E26" s="44"/>
      <c r="F26" s="63">
        <f>G26+J26</f>
        <v>84341.56</v>
      </c>
      <c r="G26" s="46"/>
      <c r="H26" s="45"/>
      <c r="I26" s="46"/>
      <c r="J26" s="44">
        <f>K26</f>
        <v>84341.56</v>
      </c>
      <c r="K26" s="66">
        <f>L26</f>
        <v>84341.56</v>
      </c>
      <c r="L26" s="44">
        <f>125000-40658.44</f>
        <v>84341.56</v>
      </c>
      <c r="M26" s="44">
        <f>F26+C26</f>
        <v>84341.56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8"/>
      <c r="AE26" s="8"/>
      <c r="AF26" s="8"/>
    </row>
    <row r="27" spans="1:32" s="25" customFormat="1" ht="135.75" customHeight="1">
      <c r="A27" s="61"/>
      <c r="B27" s="62" t="s">
        <v>77</v>
      </c>
      <c r="C27" s="44"/>
      <c r="D27" s="46"/>
      <c r="E27" s="45"/>
      <c r="F27" s="63">
        <f>F26</f>
        <v>84341.56</v>
      </c>
      <c r="G27" s="46"/>
      <c r="H27" s="45"/>
      <c r="I27" s="46"/>
      <c r="J27" s="44">
        <f>J26</f>
        <v>84341.56</v>
      </c>
      <c r="K27" s="44">
        <f>K26</f>
        <v>84341.56</v>
      </c>
      <c r="L27" s="44">
        <f>L26</f>
        <v>84341.56</v>
      </c>
      <c r="M27" s="44">
        <f>F27+C27</f>
        <v>84341.56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8"/>
      <c r="AE27" s="8"/>
      <c r="AF27" s="8"/>
    </row>
    <row r="28" spans="1:32" s="25" customFormat="1" ht="19.5" customHeight="1">
      <c r="A28" s="67" t="s">
        <v>19</v>
      </c>
      <c r="B28" s="65" t="s">
        <v>34</v>
      </c>
      <c r="C28" s="44">
        <f>807330+30000-7659.36-15+48353.89</f>
        <v>878009.53</v>
      </c>
      <c r="D28" s="46"/>
      <c r="E28" s="45"/>
      <c r="F28" s="60"/>
      <c r="G28" s="46"/>
      <c r="H28" s="45"/>
      <c r="I28" s="46"/>
      <c r="J28" s="45"/>
      <c r="K28" s="46"/>
      <c r="L28" s="45"/>
      <c r="M28" s="44">
        <f>C28+F28</f>
        <v>878009.53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8"/>
      <c r="AE28" s="8"/>
      <c r="AF28" s="8"/>
    </row>
    <row r="29" spans="1:13" ht="39.75">
      <c r="A29" s="67"/>
      <c r="B29" s="59" t="s">
        <v>55</v>
      </c>
      <c r="C29" s="44">
        <f>C28</f>
        <v>878009.53</v>
      </c>
      <c r="D29" s="46"/>
      <c r="E29" s="45"/>
      <c r="F29" s="60"/>
      <c r="G29" s="46"/>
      <c r="H29" s="45"/>
      <c r="I29" s="46"/>
      <c r="J29" s="45"/>
      <c r="K29" s="46"/>
      <c r="L29" s="45"/>
      <c r="M29" s="44">
        <f>C29+F29</f>
        <v>878009.53</v>
      </c>
    </row>
    <row r="30" spans="1:32" s="25" customFormat="1" ht="23.25" customHeight="1">
      <c r="A30" s="67" t="s">
        <v>20</v>
      </c>
      <c r="B30" s="65" t="s">
        <v>46</v>
      </c>
      <c r="C30" s="44">
        <f>12896100-44455.25-50621.42-1143284.26-10.75+301730.3</f>
        <v>11959458.620000001</v>
      </c>
      <c r="D30" s="46"/>
      <c r="E30" s="45"/>
      <c r="F30" s="60"/>
      <c r="G30" s="46"/>
      <c r="H30" s="45"/>
      <c r="I30" s="46"/>
      <c r="J30" s="45"/>
      <c r="K30" s="46"/>
      <c r="L30" s="45"/>
      <c r="M30" s="44">
        <f>C30+F30</f>
        <v>11959458.620000001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8"/>
      <c r="AE30" s="8"/>
      <c r="AF30" s="8"/>
    </row>
    <row r="31" spans="1:13" ht="48.75" customHeight="1" thickBot="1">
      <c r="A31" s="68"/>
      <c r="B31" s="69" t="s">
        <v>55</v>
      </c>
      <c r="C31" s="70">
        <f>C30</f>
        <v>11959458.620000001</v>
      </c>
      <c r="D31" s="71"/>
      <c r="E31" s="72"/>
      <c r="F31" s="73"/>
      <c r="G31" s="71"/>
      <c r="H31" s="72"/>
      <c r="I31" s="71"/>
      <c r="J31" s="72"/>
      <c r="K31" s="71"/>
      <c r="L31" s="72"/>
      <c r="M31" s="70">
        <f>C31+F31</f>
        <v>11959458.620000001</v>
      </c>
    </row>
    <row r="32" spans="1:15" ht="25.5" customHeight="1" thickBot="1">
      <c r="A32" s="169" t="s">
        <v>61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24"/>
      <c r="O32" s="24"/>
    </row>
    <row r="33" spans="1:32" s="25" customFormat="1" ht="18.75">
      <c r="A33" s="74" t="s">
        <v>21</v>
      </c>
      <c r="B33" s="75" t="s">
        <v>68</v>
      </c>
      <c r="C33" s="76">
        <f>35155200-16575.52-35074.59+390600+480001.12-111.32+1375331.69+1900000</f>
        <v>39249371.37999999</v>
      </c>
      <c r="D33" s="77"/>
      <c r="E33" s="78"/>
      <c r="F33" s="77"/>
      <c r="G33" s="78"/>
      <c r="H33" s="77"/>
      <c r="I33" s="78"/>
      <c r="J33" s="77"/>
      <c r="K33" s="78"/>
      <c r="L33" s="79"/>
      <c r="M33" s="76">
        <f aca="true" t="shared" si="2" ref="M33:M42">C33+F33</f>
        <v>39249371.37999999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8"/>
      <c r="AE33" s="8"/>
      <c r="AF33" s="8"/>
    </row>
    <row r="34" spans="1:13" ht="39.75">
      <c r="A34" s="42"/>
      <c r="B34" s="80" t="s">
        <v>55</v>
      </c>
      <c r="C34" s="39">
        <f>C33</f>
        <v>39249371.37999999</v>
      </c>
      <c r="D34" s="45"/>
      <c r="E34" s="46"/>
      <c r="F34" s="45"/>
      <c r="G34" s="46"/>
      <c r="H34" s="45"/>
      <c r="I34" s="46"/>
      <c r="J34" s="45"/>
      <c r="K34" s="46"/>
      <c r="L34" s="81"/>
      <c r="M34" s="44">
        <f t="shared" si="2"/>
        <v>39249371.37999999</v>
      </c>
    </row>
    <row r="35" spans="1:32" s="25" customFormat="1" ht="18.75">
      <c r="A35" s="42" t="s">
        <v>22</v>
      </c>
      <c r="B35" s="43" t="s">
        <v>39</v>
      </c>
      <c r="C35" s="39">
        <f>5102400+113560.23-35.09+343270.3</f>
        <v>5559195.44</v>
      </c>
      <c r="D35" s="45"/>
      <c r="E35" s="46"/>
      <c r="F35" s="45"/>
      <c r="G35" s="46"/>
      <c r="H35" s="45"/>
      <c r="I35" s="46"/>
      <c r="J35" s="45"/>
      <c r="K35" s="46"/>
      <c r="L35" s="81"/>
      <c r="M35" s="44">
        <f t="shared" si="2"/>
        <v>5559195.44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8"/>
      <c r="AE35" s="8"/>
      <c r="AF35" s="8"/>
    </row>
    <row r="36" spans="1:13" ht="39.75">
      <c r="A36" s="42"/>
      <c r="B36" s="80" t="s">
        <v>55</v>
      </c>
      <c r="C36" s="39">
        <f>C35</f>
        <v>5559195.44</v>
      </c>
      <c r="D36" s="45"/>
      <c r="E36" s="46"/>
      <c r="F36" s="45"/>
      <c r="G36" s="46"/>
      <c r="H36" s="45"/>
      <c r="I36" s="46"/>
      <c r="J36" s="45"/>
      <c r="K36" s="46"/>
      <c r="L36" s="81"/>
      <c r="M36" s="44">
        <f t="shared" si="2"/>
        <v>5559195.44</v>
      </c>
    </row>
    <row r="37" spans="1:32" s="25" customFormat="1" ht="18.75">
      <c r="A37" s="42" t="s">
        <v>64</v>
      </c>
      <c r="B37" s="43" t="s">
        <v>6</v>
      </c>
      <c r="C37" s="39">
        <f>7007500+114867.99-30.97+201392.94</f>
        <v>7323729.960000001</v>
      </c>
      <c r="D37" s="45"/>
      <c r="E37" s="46"/>
      <c r="F37" s="45"/>
      <c r="G37" s="46"/>
      <c r="H37" s="45"/>
      <c r="I37" s="46"/>
      <c r="J37" s="45"/>
      <c r="K37" s="46"/>
      <c r="L37" s="81"/>
      <c r="M37" s="44">
        <f t="shared" si="2"/>
        <v>7323729.960000001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8"/>
      <c r="AE37" s="8"/>
      <c r="AF37" s="8"/>
    </row>
    <row r="38" spans="1:13" ht="45.75" customHeight="1">
      <c r="A38" s="82"/>
      <c r="B38" s="80" t="s">
        <v>55</v>
      </c>
      <c r="C38" s="39">
        <f>C37</f>
        <v>7323729.960000001</v>
      </c>
      <c r="D38" s="83"/>
      <c r="E38" s="84"/>
      <c r="F38" s="83"/>
      <c r="G38" s="84"/>
      <c r="H38" s="83"/>
      <c r="I38" s="84"/>
      <c r="J38" s="83"/>
      <c r="K38" s="84"/>
      <c r="L38" s="85"/>
      <c r="M38" s="86">
        <f t="shared" si="2"/>
        <v>7323729.960000001</v>
      </c>
    </row>
    <row r="39" spans="1:32" s="25" customFormat="1" ht="18.75">
      <c r="A39" s="42" t="s">
        <v>65</v>
      </c>
      <c r="B39" s="43" t="s">
        <v>9</v>
      </c>
      <c r="C39" s="39">
        <f>574000+130000+34333.25-0.95+33140</f>
        <v>771472.3</v>
      </c>
      <c r="D39" s="45"/>
      <c r="E39" s="46"/>
      <c r="F39" s="45"/>
      <c r="G39" s="46"/>
      <c r="H39" s="45"/>
      <c r="I39" s="46"/>
      <c r="J39" s="45"/>
      <c r="K39" s="46"/>
      <c r="L39" s="81"/>
      <c r="M39" s="44">
        <f t="shared" si="2"/>
        <v>771472.3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8"/>
      <c r="AE39" s="8"/>
      <c r="AF39" s="8"/>
    </row>
    <row r="40" spans="1:13" ht="39.75" customHeight="1">
      <c r="A40" s="82"/>
      <c r="B40" s="80" t="s">
        <v>55</v>
      </c>
      <c r="C40" s="39">
        <f>C39</f>
        <v>771472.3</v>
      </c>
      <c r="D40" s="83"/>
      <c r="E40" s="84"/>
      <c r="F40" s="83"/>
      <c r="G40" s="84"/>
      <c r="H40" s="83"/>
      <c r="I40" s="84"/>
      <c r="J40" s="83"/>
      <c r="K40" s="84"/>
      <c r="L40" s="85"/>
      <c r="M40" s="87">
        <f t="shared" si="2"/>
        <v>771472.3</v>
      </c>
    </row>
    <row r="41" spans="1:32" s="25" customFormat="1" ht="18.75">
      <c r="A41" s="42" t="s">
        <v>66</v>
      </c>
      <c r="B41" s="80" t="s">
        <v>38</v>
      </c>
      <c r="C41" s="39">
        <f>55000+1996.68+722.62+739.08</f>
        <v>58458.380000000005</v>
      </c>
      <c r="D41" s="45"/>
      <c r="E41" s="46"/>
      <c r="F41" s="45"/>
      <c r="G41" s="46"/>
      <c r="H41" s="45"/>
      <c r="I41" s="46"/>
      <c r="J41" s="45"/>
      <c r="K41" s="46"/>
      <c r="L41" s="81"/>
      <c r="M41" s="44">
        <f t="shared" si="2"/>
        <v>58458.380000000005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8"/>
      <c r="AE41" s="8"/>
      <c r="AF41" s="8"/>
    </row>
    <row r="42" spans="1:13" ht="39" customHeight="1">
      <c r="A42" s="82"/>
      <c r="B42" s="80" t="s">
        <v>55</v>
      </c>
      <c r="C42" s="39">
        <f>C41</f>
        <v>58458.380000000005</v>
      </c>
      <c r="D42" s="83"/>
      <c r="E42" s="84"/>
      <c r="F42" s="83"/>
      <c r="G42" s="84"/>
      <c r="H42" s="83"/>
      <c r="I42" s="84"/>
      <c r="J42" s="83"/>
      <c r="K42" s="84"/>
      <c r="L42" s="85"/>
      <c r="M42" s="44">
        <f t="shared" si="2"/>
        <v>58458.380000000005</v>
      </c>
    </row>
    <row r="43" spans="1:32" s="25" customFormat="1" ht="18.75">
      <c r="A43" s="42" t="s">
        <v>23</v>
      </c>
      <c r="B43" s="43" t="s">
        <v>35</v>
      </c>
      <c r="C43" s="39">
        <f>523300+44455.25+16575.52+13.11+83686.22+272000+105429+18.78+79441.8</f>
        <v>1124919.68</v>
      </c>
      <c r="D43" s="45"/>
      <c r="E43" s="46"/>
      <c r="F43" s="45"/>
      <c r="G43" s="46"/>
      <c r="H43" s="45"/>
      <c r="I43" s="46"/>
      <c r="J43" s="45"/>
      <c r="K43" s="46"/>
      <c r="L43" s="81"/>
      <c r="M43" s="44">
        <f aca="true" t="shared" si="3" ref="M43:M61">C43+F43</f>
        <v>1124919.68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8"/>
      <c r="AE43" s="8"/>
      <c r="AF43" s="8"/>
    </row>
    <row r="44" spans="1:13" ht="42" customHeight="1">
      <c r="A44" s="88"/>
      <c r="B44" s="80" t="s">
        <v>55</v>
      </c>
      <c r="C44" s="39">
        <f>C43</f>
        <v>1124919.68</v>
      </c>
      <c r="D44" s="40"/>
      <c r="E44" s="41"/>
      <c r="F44" s="40"/>
      <c r="G44" s="41"/>
      <c r="H44" s="40"/>
      <c r="I44" s="41"/>
      <c r="J44" s="40"/>
      <c r="K44" s="41"/>
      <c r="L44" s="89"/>
      <c r="M44" s="44">
        <f t="shared" si="3"/>
        <v>1124919.68</v>
      </c>
    </row>
    <row r="45" spans="1:32" s="25" customFormat="1" ht="18.75">
      <c r="A45" s="42" t="s">
        <v>24</v>
      </c>
      <c r="B45" s="90" t="s">
        <v>42</v>
      </c>
      <c r="C45" s="39">
        <f>307000-70000</f>
        <v>237000</v>
      </c>
      <c r="D45" s="87"/>
      <c r="E45" s="91"/>
      <c r="F45" s="87"/>
      <c r="G45" s="91"/>
      <c r="H45" s="87"/>
      <c r="I45" s="91"/>
      <c r="J45" s="87"/>
      <c r="K45" s="91"/>
      <c r="L45" s="92"/>
      <c r="M45" s="44">
        <f t="shared" si="3"/>
        <v>237000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8"/>
      <c r="AE45" s="8"/>
      <c r="AF45" s="8"/>
    </row>
    <row r="46" spans="1:32" s="25" customFormat="1" ht="25.5">
      <c r="A46" s="88" t="s">
        <v>69</v>
      </c>
      <c r="B46" s="90" t="s">
        <v>70</v>
      </c>
      <c r="C46" s="39">
        <f>2106400+160120+54861</f>
        <v>2321381</v>
      </c>
      <c r="D46" s="44">
        <v>1121930</v>
      </c>
      <c r="E46" s="66">
        <v>300114</v>
      </c>
      <c r="F46" s="44">
        <f>J46</f>
        <v>35200</v>
      </c>
      <c r="G46" s="66"/>
      <c r="H46" s="44"/>
      <c r="I46" s="66"/>
      <c r="J46" s="44">
        <f>K46</f>
        <v>35200</v>
      </c>
      <c r="K46" s="66">
        <v>35200</v>
      </c>
      <c r="L46" s="93"/>
      <c r="M46" s="44">
        <f>C46+F46</f>
        <v>2356581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8"/>
      <c r="AE46" s="8"/>
      <c r="AF46" s="8"/>
    </row>
    <row r="47" spans="1:13" ht="18.75">
      <c r="A47" s="88"/>
      <c r="B47" s="80" t="s">
        <v>62</v>
      </c>
      <c r="C47" s="39">
        <f>C46</f>
        <v>2321381</v>
      </c>
      <c r="D47" s="44">
        <f>D46</f>
        <v>1121930</v>
      </c>
      <c r="E47" s="93">
        <f>E46</f>
        <v>300114</v>
      </c>
      <c r="F47" s="44">
        <f>F46</f>
        <v>35200</v>
      </c>
      <c r="G47" s="63"/>
      <c r="H47" s="44"/>
      <c r="I47" s="66"/>
      <c r="J47" s="44">
        <f>J46</f>
        <v>35200</v>
      </c>
      <c r="K47" s="66">
        <f>K46</f>
        <v>35200</v>
      </c>
      <c r="L47" s="93"/>
      <c r="M47" s="44">
        <f>M46</f>
        <v>2356581</v>
      </c>
    </row>
    <row r="48" spans="1:32" s="25" customFormat="1" ht="18.75">
      <c r="A48" s="88" t="s">
        <v>25</v>
      </c>
      <c r="B48" s="90" t="s">
        <v>31</v>
      </c>
      <c r="C48" s="39">
        <v>10900</v>
      </c>
      <c r="D48" s="44"/>
      <c r="E48" s="66"/>
      <c r="F48" s="44"/>
      <c r="G48" s="66"/>
      <c r="H48" s="44"/>
      <c r="I48" s="66"/>
      <c r="J48" s="44"/>
      <c r="K48" s="66"/>
      <c r="L48" s="93"/>
      <c r="M48" s="44">
        <f t="shared" si="3"/>
        <v>10900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8"/>
      <c r="AE48" s="8"/>
      <c r="AF48" s="8"/>
    </row>
    <row r="49" spans="1:32" s="25" customFormat="1" ht="18.75">
      <c r="A49" s="88" t="s">
        <v>26</v>
      </c>
      <c r="B49" s="90" t="s">
        <v>13</v>
      </c>
      <c r="C49" s="39">
        <f>8800+3800</f>
        <v>12600</v>
      </c>
      <c r="D49" s="44"/>
      <c r="E49" s="66"/>
      <c r="F49" s="44"/>
      <c r="G49" s="66"/>
      <c r="H49" s="44"/>
      <c r="I49" s="66"/>
      <c r="J49" s="44"/>
      <c r="K49" s="66"/>
      <c r="L49" s="93"/>
      <c r="M49" s="44">
        <f t="shared" si="3"/>
        <v>12600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8"/>
      <c r="AE49" s="8"/>
      <c r="AF49" s="8"/>
    </row>
    <row r="50" spans="1:32" s="25" customFormat="1" ht="25.5">
      <c r="A50" s="88" t="s">
        <v>27</v>
      </c>
      <c r="B50" s="90" t="s">
        <v>37</v>
      </c>
      <c r="C50" s="39">
        <v>3000</v>
      </c>
      <c r="D50" s="44"/>
      <c r="E50" s="66"/>
      <c r="F50" s="44"/>
      <c r="G50" s="66"/>
      <c r="H50" s="44"/>
      <c r="I50" s="66"/>
      <c r="J50" s="44"/>
      <c r="K50" s="66"/>
      <c r="L50" s="93"/>
      <c r="M50" s="44">
        <f t="shared" si="3"/>
        <v>3000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8"/>
      <c r="AE50" s="8"/>
      <c r="AF50" s="8"/>
    </row>
    <row r="51" spans="1:32" s="25" customFormat="1" ht="18.75">
      <c r="A51" s="88" t="s">
        <v>28</v>
      </c>
      <c r="B51" s="90" t="s">
        <v>41</v>
      </c>
      <c r="C51" s="39">
        <v>2000</v>
      </c>
      <c r="D51" s="44"/>
      <c r="E51" s="66"/>
      <c r="F51" s="44"/>
      <c r="G51" s="66"/>
      <c r="H51" s="44"/>
      <c r="I51" s="66"/>
      <c r="J51" s="44"/>
      <c r="K51" s="66"/>
      <c r="L51" s="93"/>
      <c r="M51" s="44">
        <f t="shared" si="3"/>
        <v>2000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8"/>
      <c r="AE51" s="8"/>
      <c r="AF51" s="8"/>
    </row>
    <row r="52" spans="1:32" s="25" customFormat="1" ht="18.75">
      <c r="A52" s="94" t="s">
        <v>29</v>
      </c>
      <c r="B52" s="90" t="s">
        <v>71</v>
      </c>
      <c r="C52" s="39">
        <f>7959200+35979</f>
        <v>7995179</v>
      </c>
      <c r="D52" s="44">
        <f>5356247</f>
        <v>5356247</v>
      </c>
      <c r="E52" s="66">
        <f>282095</f>
        <v>282095</v>
      </c>
      <c r="F52" s="44">
        <f>G52+K52</f>
        <v>681643</v>
      </c>
      <c r="G52" s="66">
        <f>339927+92920</f>
        <v>432847</v>
      </c>
      <c r="H52" s="44">
        <f>206304+57146</f>
        <v>263450</v>
      </c>
      <c r="I52" s="66">
        <f>33533+477</f>
        <v>34010</v>
      </c>
      <c r="J52" s="44">
        <f>K52</f>
        <v>248796</v>
      </c>
      <c r="K52" s="66">
        <f>L52+396</f>
        <v>248796</v>
      </c>
      <c r="L52" s="93">
        <v>248400</v>
      </c>
      <c r="M52" s="44">
        <f>C52+F52</f>
        <v>8676822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8"/>
      <c r="AE52" s="8"/>
      <c r="AF52" s="8"/>
    </row>
    <row r="53" spans="1:32" s="25" customFormat="1" ht="40.5" customHeight="1">
      <c r="A53" s="95" t="s">
        <v>74</v>
      </c>
      <c r="B53" s="96" t="s">
        <v>75</v>
      </c>
      <c r="C53" s="39">
        <v>306800</v>
      </c>
      <c r="D53" s="44"/>
      <c r="E53" s="66"/>
      <c r="F53" s="44"/>
      <c r="G53" s="66"/>
      <c r="H53" s="44"/>
      <c r="I53" s="66"/>
      <c r="J53" s="44"/>
      <c r="K53" s="66"/>
      <c r="L53" s="93"/>
      <c r="M53" s="44">
        <f>C53+F53</f>
        <v>306800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8"/>
      <c r="AE53" s="8"/>
      <c r="AF53" s="8"/>
    </row>
    <row r="54" spans="1:32" s="25" customFormat="1" ht="26.25" customHeight="1">
      <c r="A54" s="37" t="s">
        <v>72</v>
      </c>
      <c r="B54" s="90" t="s">
        <v>73</v>
      </c>
      <c r="C54" s="39">
        <f>1869000+16202</f>
        <v>1885202</v>
      </c>
      <c r="D54" s="44">
        <f>1222586-36578</f>
        <v>1186008</v>
      </c>
      <c r="E54" s="66">
        <f>138717+49942+335</f>
        <v>188994</v>
      </c>
      <c r="F54" s="44">
        <f>J54</f>
        <v>1351842.23</v>
      </c>
      <c r="G54" s="66"/>
      <c r="H54" s="44"/>
      <c r="I54" s="66"/>
      <c r="J54" s="44">
        <f>K54</f>
        <v>1351842.23</v>
      </c>
      <c r="K54" s="66">
        <f>L54+208242.23</f>
        <v>1351842.23</v>
      </c>
      <c r="L54" s="93">
        <v>1143600</v>
      </c>
      <c r="M54" s="44">
        <f t="shared" si="3"/>
        <v>3237044.23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8"/>
      <c r="AE54" s="8"/>
      <c r="AF54" s="8"/>
    </row>
    <row r="55" spans="1:32" s="25" customFormat="1" ht="18.75">
      <c r="A55" s="97" t="s">
        <v>30</v>
      </c>
      <c r="B55" s="98" t="s">
        <v>12</v>
      </c>
      <c r="C55" s="39">
        <f>11207370+302534.75-320.04+31800+269300</f>
        <v>11810684.71</v>
      </c>
      <c r="D55" s="99"/>
      <c r="E55" s="100"/>
      <c r="F55" s="99"/>
      <c r="G55" s="101"/>
      <c r="H55" s="102"/>
      <c r="I55" s="100"/>
      <c r="J55" s="102"/>
      <c r="K55" s="103"/>
      <c r="L55" s="104"/>
      <c r="M55" s="44">
        <f t="shared" si="3"/>
        <v>11810684.71</v>
      </c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8"/>
      <c r="AE55" s="8"/>
      <c r="AF55" s="8"/>
    </row>
    <row r="56" spans="1:13" ht="40.5" customHeight="1" thickBot="1">
      <c r="A56" s="105"/>
      <c r="B56" s="106" t="s">
        <v>55</v>
      </c>
      <c r="C56" s="49">
        <f>C55</f>
        <v>11810684.71</v>
      </c>
      <c r="D56" s="107"/>
      <c r="E56" s="108"/>
      <c r="F56" s="107"/>
      <c r="G56" s="109"/>
      <c r="H56" s="110"/>
      <c r="I56" s="108"/>
      <c r="J56" s="110"/>
      <c r="K56" s="111"/>
      <c r="L56" s="112"/>
      <c r="M56" s="86">
        <f t="shared" si="3"/>
        <v>11810684.71</v>
      </c>
    </row>
    <row r="57" spans="1:32" s="25" customFormat="1" ht="19.5" thickBot="1">
      <c r="A57" s="113">
        <v>110000</v>
      </c>
      <c r="B57" s="114" t="s">
        <v>7</v>
      </c>
      <c r="C57" s="115">
        <f>C58</f>
        <v>162700</v>
      </c>
      <c r="D57" s="115"/>
      <c r="E57" s="115"/>
      <c r="F57" s="116"/>
      <c r="G57" s="115"/>
      <c r="H57" s="117"/>
      <c r="I57" s="115"/>
      <c r="J57" s="117"/>
      <c r="K57" s="118"/>
      <c r="L57" s="117"/>
      <c r="M57" s="23">
        <f t="shared" si="3"/>
        <v>162700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8"/>
      <c r="AE57" s="8"/>
      <c r="AF57" s="8"/>
    </row>
    <row r="58" spans="1:32" s="25" customFormat="1" ht="19.5" thickBot="1">
      <c r="A58" s="119">
        <v>110103</v>
      </c>
      <c r="B58" s="120" t="s">
        <v>32</v>
      </c>
      <c r="C58" s="121">
        <f>40800+121900</f>
        <v>162700</v>
      </c>
      <c r="D58" s="121"/>
      <c r="E58" s="121"/>
      <c r="F58" s="122"/>
      <c r="G58" s="123"/>
      <c r="H58" s="124"/>
      <c r="I58" s="121"/>
      <c r="J58" s="124"/>
      <c r="K58" s="125"/>
      <c r="L58" s="124"/>
      <c r="M58" s="49">
        <f t="shared" si="3"/>
        <v>162700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8"/>
      <c r="AE58" s="8"/>
      <c r="AF58" s="8"/>
    </row>
    <row r="59" spans="1:32" s="25" customFormat="1" ht="20.25" thickBot="1">
      <c r="A59" s="126">
        <v>130000</v>
      </c>
      <c r="B59" s="114" t="s">
        <v>4</v>
      </c>
      <c r="C59" s="127">
        <f>C60+C61</f>
        <v>6484750</v>
      </c>
      <c r="D59" s="127">
        <f>SUM(D61:D61)</f>
        <v>2820938</v>
      </c>
      <c r="E59" s="127">
        <f>SUM(E61:E61)</f>
        <v>2307812</v>
      </c>
      <c r="F59" s="128">
        <f aca="true" t="shared" si="4" ref="F59:L59">F61</f>
        <v>1275427.93</v>
      </c>
      <c r="G59" s="127">
        <f t="shared" si="4"/>
        <v>508508</v>
      </c>
      <c r="H59" s="128">
        <f t="shared" si="4"/>
        <v>232959</v>
      </c>
      <c r="I59" s="127">
        <f t="shared" si="4"/>
        <v>113912</v>
      </c>
      <c r="J59" s="127">
        <f t="shared" si="4"/>
        <v>766919.9299999999</v>
      </c>
      <c r="K59" s="127">
        <f t="shared" si="4"/>
        <v>716201.9299999999</v>
      </c>
      <c r="L59" s="128">
        <f t="shared" si="4"/>
        <v>290760</v>
      </c>
      <c r="M59" s="127">
        <f t="shared" si="3"/>
        <v>7760177.93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8"/>
      <c r="AE59" s="8"/>
      <c r="AF59" s="8"/>
    </row>
    <row r="60" spans="1:32" s="25" customFormat="1" ht="19.5" thickBot="1">
      <c r="A60" s="129">
        <v>130102</v>
      </c>
      <c r="B60" s="120" t="s">
        <v>47</v>
      </c>
      <c r="C60" s="130">
        <f>47000+4000</f>
        <v>51000</v>
      </c>
      <c r="D60" s="130"/>
      <c r="E60" s="130"/>
      <c r="F60" s="130"/>
      <c r="G60" s="101"/>
      <c r="H60" s="130"/>
      <c r="I60" s="122"/>
      <c r="J60" s="131"/>
      <c r="K60" s="132"/>
      <c r="L60" s="133"/>
      <c r="M60" s="134">
        <f t="shared" si="3"/>
        <v>51000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8"/>
      <c r="AE60" s="8"/>
      <c r="AF60" s="8"/>
    </row>
    <row r="61" spans="1:32" s="25" customFormat="1" ht="19.5" thickBot="1">
      <c r="A61" s="129">
        <v>130107</v>
      </c>
      <c r="B61" s="135" t="s">
        <v>33</v>
      </c>
      <c r="C61" s="136">
        <f>6478010-40760-3500</f>
        <v>6433750</v>
      </c>
      <c r="D61" s="136">
        <f>2834638-13700</f>
        <v>2820938</v>
      </c>
      <c r="E61" s="136">
        <v>2307812</v>
      </c>
      <c r="F61" s="137">
        <f>G61+J61</f>
        <v>1275427.93</v>
      </c>
      <c r="G61" s="109">
        <f>559226-50718</f>
        <v>508508</v>
      </c>
      <c r="H61" s="136">
        <v>232959</v>
      </c>
      <c r="I61" s="138">
        <v>113912</v>
      </c>
      <c r="J61" s="139">
        <f>K61+50718</f>
        <v>766919.9299999999</v>
      </c>
      <c r="K61" s="136">
        <f>250000+425441.93+40760</f>
        <v>716201.9299999999</v>
      </c>
      <c r="L61" s="138">
        <f>250000+40760</f>
        <v>290760</v>
      </c>
      <c r="M61" s="140">
        <f t="shared" si="3"/>
        <v>7709177.93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8"/>
      <c r="AE61" s="8"/>
      <c r="AF61" s="8"/>
    </row>
    <row r="62" spans="1:15" ht="23.25" customHeight="1" thickBot="1">
      <c r="A62" s="172" t="s">
        <v>45</v>
      </c>
      <c r="B62" s="173"/>
      <c r="C62" s="127">
        <f>C16+C18+C22+C57+C59</f>
        <v>110087259</v>
      </c>
      <c r="D62" s="127">
        <f aca="true" t="shared" si="5" ref="D62:M62">D16+D18+D22+D57+D59</f>
        <v>17477231</v>
      </c>
      <c r="E62" s="127">
        <f t="shared" si="5"/>
        <v>3810782</v>
      </c>
      <c r="F62" s="127">
        <f t="shared" si="5"/>
        <v>3523331.7199999997</v>
      </c>
      <c r="G62" s="127">
        <f t="shared" si="5"/>
        <v>948032</v>
      </c>
      <c r="H62" s="127">
        <f t="shared" si="5"/>
        <v>496409</v>
      </c>
      <c r="I62" s="127">
        <f t="shared" si="5"/>
        <v>147922</v>
      </c>
      <c r="J62" s="127">
        <f t="shared" si="5"/>
        <v>2575299.7199999997</v>
      </c>
      <c r="K62" s="127">
        <f t="shared" si="5"/>
        <v>2524581.7199999997</v>
      </c>
      <c r="L62" s="127">
        <f>L16+L18+L22+L57+L59</f>
        <v>1841801.56</v>
      </c>
      <c r="M62" s="141">
        <f t="shared" si="5"/>
        <v>113610590.72</v>
      </c>
      <c r="O62" s="142">
        <f>M62-108047524.16</f>
        <v>5563066.560000002</v>
      </c>
    </row>
    <row r="63" spans="1:15" ht="23.25" customHeight="1" thickBot="1">
      <c r="A63" s="170" t="s">
        <v>79</v>
      </c>
      <c r="B63" s="171"/>
      <c r="C63" s="143">
        <f>C19+C24+C26</f>
        <v>79069782.99999999</v>
      </c>
      <c r="D63" s="143">
        <f aca="true" t="shared" si="6" ref="D63:M63">D19+D24+D26</f>
        <v>0</v>
      </c>
      <c r="E63" s="143">
        <f t="shared" si="6"/>
        <v>0</v>
      </c>
      <c r="F63" s="143">
        <f t="shared" si="6"/>
        <v>84341.56</v>
      </c>
      <c r="G63" s="143">
        <f t="shared" si="6"/>
        <v>0</v>
      </c>
      <c r="H63" s="143">
        <f t="shared" si="6"/>
        <v>0</v>
      </c>
      <c r="I63" s="143">
        <f t="shared" si="6"/>
        <v>0</v>
      </c>
      <c r="J63" s="143">
        <f t="shared" si="6"/>
        <v>84341.56</v>
      </c>
      <c r="K63" s="143">
        <f t="shared" si="6"/>
        <v>84341.56</v>
      </c>
      <c r="L63" s="143">
        <f t="shared" si="6"/>
        <v>84341.56</v>
      </c>
      <c r="M63" s="144">
        <f t="shared" si="6"/>
        <v>79154124.55999999</v>
      </c>
      <c r="O63" s="145"/>
    </row>
    <row r="64" spans="1:13" ht="23.25" customHeight="1" thickBot="1">
      <c r="A64" s="170" t="s">
        <v>80</v>
      </c>
      <c r="B64" s="171"/>
      <c r="C64" s="146">
        <f>C47</f>
        <v>2321381</v>
      </c>
      <c r="D64" s="146">
        <f aca="true" t="shared" si="7" ref="D64:M64">D47</f>
        <v>1121930</v>
      </c>
      <c r="E64" s="146">
        <f t="shared" si="7"/>
        <v>300114</v>
      </c>
      <c r="F64" s="146">
        <f t="shared" si="7"/>
        <v>35200</v>
      </c>
      <c r="G64" s="146">
        <f t="shared" si="7"/>
        <v>0</v>
      </c>
      <c r="H64" s="146">
        <f t="shared" si="7"/>
        <v>0</v>
      </c>
      <c r="I64" s="146">
        <f t="shared" si="7"/>
        <v>0</v>
      </c>
      <c r="J64" s="146">
        <f t="shared" si="7"/>
        <v>35200</v>
      </c>
      <c r="K64" s="146">
        <f t="shared" si="7"/>
        <v>35200</v>
      </c>
      <c r="L64" s="146">
        <f t="shared" si="7"/>
        <v>0</v>
      </c>
      <c r="M64" s="147">
        <f t="shared" si="7"/>
        <v>2356581</v>
      </c>
    </row>
    <row r="65" spans="1:13" ht="81" customHeight="1">
      <c r="A65" s="1" t="s">
        <v>85</v>
      </c>
      <c r="B65" s="8"/>
      <c r="C65" s="1"/>
      <c r="D65" s="1"/>
      <c r="E65" s="1"/>
      <c r="F65" s="1"/>
      <c r="G65" s="1"/>
      <c r="H65" s="1" t="s">
        <v>84</v>
      </c>
      <c r="I65" s="1"/>
      <c r="J65" s="1"/>
      <c r="K65" s="1"/>
      <c r="M65" s="148">
        <v>106698538</v>
      </c>
    </row>
    <row r="66" spans="1:13" ht="68.25" customHeight="1">
      <c r="A66" s="148"/>
      <c r="B66" s="2"/>
      <c r="C66" s="3"/>
      <c r="D66" s="3"/>
      <c r="E66" s="3"/>
      <c r="F66" s="3"/>
      <c r="G66" s="148"/>
      <c r="H66" s="3"/>
      <c r="I66" s="148"/>
      <c r="K66" s="148"/>
      <c r="L66" s="148"/>
      <c r="M66" s="148">
        <f>M62-M65</f>
        <v>6912052.719999999</v>
      </c>
    </row>
    <row r="67" spans="1:13" ht="26.25">
      <c r="A67" s="148"/>
      <c r="B67" s="2" t="s">
        <v>82</v>
      </c>
      <c r="C67" s="149"/>
      <c r="D67" s="149"/>
      <c r="E67" s="149"/>
      <c r="F67" s="149"/>
      <c r="G67" s="149"/>
      <c r="H67" s="167" t="s">
        <v>83</v>
      </c>
      <c r="I67" s="167"/>
      <c r="K67" s="148">
        <v>1850143</v>
      </c>
      <c r="L67" s="148"/>
      <c r="M67" s="148">
        <f>M65-M64</f>
        <v>104341957</v>
      </c>
    </row>
    <row r="68" spans="1:13" ht="12.75">
      <c r="A68" s="148"/>
      <c r="B68" s="148"/>
      <c r="C68" s="148"/>
      <c r="D68" s="148"/>
      <c r="E68" s="148"/>
      <c r="F68" s="148"/>
      <c r="G68" s="148"/>
      <c r="H68" s="148"/>
      <c r="I68" s="148"/>
      <c r="K68" s="148"/>
      <c r="L68" s="148"/>
      <c r="M68" s="148"/>
    </row>
    <row r="69" spans="11:13" ht="12.75">
      <c r="K69" s="148">
        <f>K67-K62</f>
        <v>-674438.7199999997</v>
      </c>
      <c r="L69" s="148"/>
      <c r="M69" s="148"/>
    </row>
    <row r="70" spans="11:13" ht="12.75">
      <c r="K70" s="148"/>
      <c r="L70" s="148"/>
      <c r="M70" s="148"/>
    </row>
    <row r="71" ht="12.75">
      <c r="D71" s="6">
        <f>D62-D68</f>
        <v>17477231</v>
      </c>
    </row>
  </sheetData>
  <mergeCells count="25">
    <mergeCell ref="A63:B63"/>
    <mergeCell ref="M7:M14"/>
    <mergeCell ref="L11:L14"/>
    <mergeCell ref="C9:C14"/>
    <mergeCell ref="B7:B14"/>
    <mergeCell ref="H67:I67"/>
    <mergeCell ref="I10:I14"/>
    <mergeCell ref="H10:H14"/>
    <mergeCell ref="A32:M32"/>
    <mergeCell ref="A64:B64"/>
    <mergeCell ref="A62:B62"/>
    <mergeCell ref="J9:J14"/>
    <mergeCell ref="F9:F14"/>
    <mergeCell ref="D10:D14"/>
    <mergeCell ref="G9:G14"/>
    <mergeCell ref="A4:M4"/>
    <mergeCell ref="A5:M5"/>
    <mergeCell ref="D9:E9"/>
    <mergeCell ref="H9:I9"/>
    <mergeCell ref="F7:L8"/>
    <mergeCell ref="C7:E8"/>
    <mergeCell ref="A7:A14"/>
    <mergeCell ref="K9:L9"/>
    <mergeCell ref="E10:E14"/>
    <mergeCell ref="K10:K14"/>
  </mergeCells>
  <printOptions horizontalCentered="1"/>
  <pageMargins left="0.3937007874015748" right="0.3937007874015748" top="1.1811023622047245" bottom="0.3937007874015748" header="0" footer="0"/>
  <pageSetup fitToHeight="2" horizontalDpi="600" verticalDpi="600" orientation="landscape" paperSize="9" scale="45" r:id="rId1"/>
  <rowBreaks count="2" manualBreakCount="2">
    <brk id="31" max="12" man="1"/>
    <brk id="67" max="12" man="1"/>
  </rowBreaks>
  <colBreaks count="1" manualBreakCount="1">
    <brk id="13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2012-11-16T15:00:32Z</cp:lastPrinted>
  <dcterms:created xsi:type="dcterms:W3CDTF">1996-10-08T23:32:33Z</dcterms:created>
  <dcterms:modified xsi:type="dcterms:W3CDTF">2012-11-27T06:47:33Z</dcterms:modified>
  <cp:category/>
  <cp:version/>
  <cp:contentType/>
  <cp:contentStatus/>
</cp:coreProperties>
</file>