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'Дод3'!$A$1:$Q$79</definedName>
    <definedName name="_xlnm.Print_Area" localSheetId="0">'Дод3'!$A$1:$Q$84</definedName>
  </definedNames>
  <calcPr fullCalcOnLoad="1"/>
</workbook>
</file>

<file path=xl/sharedStrings.xml><?xml version="1.0" encoding="utf-8"?>
<sst xmlns="http://schemas.openxmlformats.org/spreadsheetml/2006/main" count="172" uniqueCount="131">
  <si>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</si>
  <si>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</si>
  <si>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</si>
  <si>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</si>
  <si>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</si>
  <si>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</si>
  <si>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</si>
  <si>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</si>
  <si>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</si>
  <si>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</si>
  <si>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</si>
  <si>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</si>
  <si>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</si>
  <si>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</si>
  <si>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</si>
  <si>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</si>
  <si>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</si>
  <si>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</si>
  <si>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</si>
  <si>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</si>
  <si>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</si>
  <si>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</si>
  <si>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</si>
  <si>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</si>
  <si>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</si>
  <si>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</si>
  <si>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</si>
  <si>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</si>
  <si>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</si>
  <si>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</si>
  <si>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</si>
  <si>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</si>
  <si>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</si>
  <si>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</si>
  <si>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</si>
  <si>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</si>
  <si>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</si>
  <si>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</si>
  <si>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</si>
  <si>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</si>
  <si>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</si>
  <si>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</si>
  <si>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</si>
  <si>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</si>
  <si>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</si>
  <si>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</si>
  <si>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</si>
  <si>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</si>
  <si>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</si>
  <si>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</si>
  <si>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</si>
  <si>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</si>
  <si>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</si>
  <si>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</si>
  <si>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</si>
  <si>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</si>
  <si>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</si>
  <si>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</si>
  <si>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Соціальні програми і заходи державних органів з питань забезпечення рівних прав та можливостей жінок і чоловіків</t>
  </si>
  <si>
    <t>070000</t>
  </si>
  <si>
    <t>Освіта</t>
  </si>
  <si>
    <t>070303</t>
  </si>
  <si>
    <t xml:space="preserve">Дитячі будинки (в т. ч. сімейного типу, прийомні сім'ї) </t>
  </si>
  <si>
    <t>в тому числі за рахунок субвенцій з державного бюджету місцевим бюджетам на:</t>
  </si>
  <si>
    <t>090302</t>
  </si>
  <si>
    <t>Допомога у зв'язку з вагітністю і пологами</t>
  </si>
  <si>
    <t>090303</t>
  </si>
  <si>
    <t>в тому числі за рахунок  субвенції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</si>
  <si>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</si>
  <si>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</si>
  <si>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</si>
  <si>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</si>
  <si>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</si>
  <si>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</si>
  <si>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</si>
  <si>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</si>
  <si>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</si>
  <si>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</si>
  <si>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</si>
  <si>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</si>
  <si>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</si>
  <si>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</si>
  <si>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Допомога до досягнення дитиною трирічного віку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</si>
  <si>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</si>
  <si>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</si>
  <si>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</si>
  <si>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</si>
  <si>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 xml:space="preserve">У тому числі за рахунок субвенцій з державного бюджету місцевим бюджетам </t>
  </si>
  <si>
    <t>0910</t>
  </si>
  <si>
    <t>Розподіл видатків районного у місті бюджету на 2016 рік</t>
  </si>
  <si>
    <t>090501</t>
  </si>
  <si>
    <t>1050</t>
  </si>
  <si>
    <t>110104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</si>
  <si>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</si>
  <si>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</si>
  <si>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</si>
  <si>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</si>
  <si>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</si>
  <si>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</si>
  <si>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</si>
  <si>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</si>
  <si>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</si>
  <si>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</si>
  <si>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</si>
  <si>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</si>
  <si>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</si>
  <si>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</si>
  <si>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</si>
  <si>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</si>
  <si>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</si>
  <si>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</si>
  <si>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250203</t>
  </si>
  <si>
    <t>0160</t>
  </si>
  <si>
    <t>Проведення виборів депутатів місцевих рад та сільських, селищних, міських голів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</si>
  <si>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</si>
  <si>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</si>
  <si>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250000</t>
  </si>
  <si>
    <t>Видатки, не віднесені до основних груп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</si>
  <si>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</si>
  <si>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</si>
  <si>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</si>
  <si>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 які не здатні до самообслуговування і потребують сторонньої допомоги</t>
  </si>
  <si>
    <t>Продовження додатка 3</t>
  </si>
  <si>
    <t>240000</t>
  </si>
  <si>
    <t>Цільові фонди</t>
  </si>
  <si>
    <t>240900</t>
  </si>
  <si>
    <t>0133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</si>
  <si>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</si>
  <si>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Додаток 3 </t>
  </si>
  <si>
    <t>в тому числі за рахунок субвенції з міського бюджету районним у місті бюджетам за рахунок     коштів субвенції з обласного бюджету на виконання доручень виборців депутатами обласної ради у 2016 році</t>
  </si>
  <si>
    <t>від 23 грудня 2016 року № 100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</si>
</sst>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81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28"/>
      <name val="Arial"/>
      <family val="2"/>
    </font>
    <font>
      <b/>
      <sz val="28"/>
      <color indexed="8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sz val="26"/>
      <color indexed="8"/>
      <name val="Times New Roman"/>
      <family val="1"/>
    </font>
    <font>
      <sz val="28"/>
      <color indexed="63"/>
      <name val="Arial"/>
      <family val="2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26"/>
      <name val="Arial"/>
      <family val="2"/>
    </font>
    <font>
      <sz val="36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i/>
      <sz val="2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2"/>
      <color indexed="9"/>
      <name val="Arial Cyr"/>
      <family val="2"/>
    </font>
    <font>
      <sz val="48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2"/>
      <color theme="0"/>
      <name val="Arial Cyr"/>
      <family val="2"/>
    </font>
    <font>
      <sz val="48"/>
      <color theme="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4" fillId="32" borderId="1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31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49" fontId="20" fillId="3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0" fontId="17" fillId="0" borderId="10" xfId="0" applyFont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11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view="pageBreakPreview" zoomScale="30" zoomScaleNormal="30" zoomScaleSheetLayoutView="3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2" sqref="A2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3.421875" style="1" customWidth="1"/>
    <col min="4" max="4" width="255.28125" style="1" customWidth="1"/>
    <col min="5" max="5" width="45.57421875" style="1" customWidth="1"/>
    <col min="6" max="6" width="46.00390625" style="1" customWidth="1"/>
    <col min="7" max="7" width="42.421875" style="1" customWidth="1"/>
    <col min="8" max="8" width="39.28125" style="1" customWidth="1"/>
    <col min="9" max="9" width="27.28125" style="1" customWidth="1"/>
    <col min="10" max="10" width="38.8515625" style="1" customWidth="1"/>
    <col min="11" max="11" width="39.00390625" style="1" customWidth="1"/>
    <col min="12" max="12" width="34.00390625" style="1" customWidth="1"/>
    <col min="13" max="13" width="33.8515625" style="1" customWidth="1"/>
    <col min="14" max="14" width="39.00390625" style="1" customWidth="1"/>
    <col min="15" max="15" width="38.8515625" style="1" customWidth="1"/>
    <col min="16" max="16" width="45.00390625" style="1" customWidth="1"/>
    <col min="17" max="17" width="48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120</v>
      </c>
      <c r="L1" s="2" t="s">
        <v>0</v>
      </c>
      <c r="O1" s="107" t="s">
        <v>128</v>
      </c>
      <c r="P1" s="107"/>
      <c r="Q1" s="107"/>
    </row>
    <row r="2" spans="15:19" ht="40.5" customHeight="1">
      <c r="O2" s="107" t="s">
        <v>119</v>
      </c>
      <c r="P2" s="107"/>
      <c r="Q2" s="107"/>
      <c r="R2" s="3"/>
      <c r="S2" s="3"/>
    </row>
    <row r="3" spans="12:17" ht="42.75" customHeight="1">
      <c r="L3" s="4"/>
      <c r="M3" s="4"/>
      <c r="N3" s="4"/>
      <c r="O3" s="107" t="s">
        <v>130</v>
      </c>
      <c r="P3" s="107"/>
      <c r="Q3" s="107"/>
    </row>
    <row r="4" spans="2:17" ht="54" customHeight="1">
      <c r="B4" s="108" t="s">
        <v>89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7:17" ht="24" customHeight="1">
      <c r="G5" s="5"/>
      <c r="H5" s="5"/>
      <c r="I5" s="5"/>
      <c r="J5" s="5"/>
      <c r="Q5" s="85" t="s">
        <v>1</v>
      </c>
    </row>
    <row r="6" spans="1:17" ht="12.75" customHeight="1">
      <c r="A6" s="97" t="s">
        <v>55</v>
      </c>
      <c r="B6" s="97" t="s">
        <v>56</v>
      </c>
      <c r="C6" s="97" t="s">
        <v>57</v>
      </c>
      <c r="D6" s="97" t="s">
        <v>31</v>
      </c>
      <c r="E6" s="97" t="s">
        <v>2</v>
      </c>
      <c r="F6" s="97"/>
      <c r="G6" s="97"/>
      <c r="H6" s="97"/>
      <c r="I6" s="97"/>
      <c r="J6" s="97" t="s">
        <v>3</v>
      </c>
      <c r="K6" s="97"/>
      <c r="L6" s="97"/>
      <c r="M6" s="97"/>
      <c r="N6" s="97"/>
      <c r="O6" s="97"/>
      <c r="P6" s="97"/>
      <c r="Q6" s="98" t="s">
        <v>4</v>
      </c>
    </row>
    <row r="7" spans="1:17" ht="29.2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1:17" ht="39" customHeight="1">
      <c r="A8" s="97"/>
      <c r="B8" s="97"/>
      <c r="C8" s="97"/>
      <c r="D8" s="97"/>
      <c r="E8" s="97" t="s">
        <v>5</v>
      </c>
      <c r="F8" s="96" t="s">
        <v>32</v>
      </c>
      <c r="G8" s="97" t="s">
        <v>6</v>
      </c>
      <c r="H8" s="97"/>
      <c r="I8" s="96" t="s">
        <v>33</v>
      </c>
      <c r="J8" s="97" t="s">
        <v>5</v>
      </c>
      <c r="K8" s="96" t="s">
        <v>32</v>
      </c>
      <c r="L8" s="97" t="s">
        <v>6</v>
      </c>
      <c r="M8" s="97"/>
      <c r="N8" s="97" t="s">
        <v>33</v>
      </c>
      <c r="O8" s="97" t="s">
        <v>6</v>
      </c>
      <c r="P8" s="97"/>
      <c r="Q8" s="98"/>
    </row>
    <row r="9" spans="1:17" ht="15.75" customHeight="1">
      <c r="A9" s="97"/>
      <c r="B9" s="97"/>
      <c r="C9" s="97"/>
      <c r="D9" s="97"/>
      <c r="E9" s="97"/>
      <c r="F9" s="96"/>
      <c r="G9" s="98" t="s">
        <v>8</v>
      </c>
      <c r="H9" s="97" t="s">
        <v>7</v>
      </c>
      <c r="I9" s="96"/>
      <c r="J9" s="97"/>
      <c r="K9" s="96"/>
      <c r="L9" s="97" t="s">
        <v>8</v>
      </c>
      <c r="M9" s="97" t="s">
        <v>7</v>
      </c>
      <c r="N9" s="97"/>
      <c r="O9" s="97" t="s">
        <v>9</v>
      </c>
      <c r="P9" s="100" t="s">
        <v>10</v>
      </c>
      <c r="Q9" s="98"/>
    </row>
    <row r="10" spans="1:17" ht="12.75" customHeight="1">
      <c r="A10" s="97"/>
      <c r="B10" s="97"/>
      <c r="C10" s="97"/>
      <c r="D10" s="97"/>
      <c r="E10" s="97"/>
      <c r="F10" s="96"/>
      <c r="G10" s="98"/>
      <c r="H10" s="97"/>
      <c r="I10" s="96"/>
      <c r="J10" s="97"/>
      <c r="K10" s="96"/>
      <c r="L10" s="97"/>
      <c r="M10" s="97"/>
      <c r="N10" s="97"/>
      <c r="O10" s="97"/>
      <c r="P10" s="97"/>
      <c r="Q10" s="98"/>
    </row>
    <row r="11" spans="1:17" ht="15.75" customHeight="1">
      <c r="A11" s="97"/>
      <c r="B11" s="97"/>
      <c r="C11" s="97"/>
      <c r="D11" s="97"/>
      <c r="E11" s="97"/>
      <c r="F11" s="96"/>
      <c r="G11" s="98"/>
      <c r="H11" s="97"/>
      <c r="I11" s="96"/>
      <c r="J11" s="97"/>
      <c r="K11" s="96"/>
      <c r="L11" s="97"/>
      <c r="M11" s="97"/>
      <c r="N11" s="97"/>
      <c r="O11" s="97"/>
      <c r="P11" s="97"/>
      <c r="Q11" s="98"/>
    </row>
    <row r="12" spans="1:17" ht="189.75" customHeight="1">
      <c r="A12" s="97"/>
      <c r="B12" s="97"/>
      <c r="C12" s="97"/>
      <c r="D12" s="97"/>
      <c r="E12" s="97"/>
      <c r="F12" s="96"/>
      <c r="G12" s="98"/>
      <c r="H12" s="97"/>
      <c r="I12" s="96"/>
      <c r="J12" s="97"/>
      <c r="K12" s="96"/>
      <c r="L12" s="97"/>
      <c r="M12" s="97"/>
      <c r="N12" s="97"/>
      <c r="O12" s="97"/>
      <c r="P12" s="97"/>
      <c r="Q12" s="98"/>
    </row>
    <row r="13" spans="1:17" ht="37.5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9">
        <v>7</v>
      </c>
      <c r="H13" s="28">
        <v>8</v>
      </c>
      <c r="I13" s="28">
        <v>9</v>
      </c>
      <c r="J13" s="28">
        <v>10</v>
      </c>
      <c r="K13" s="28">
        <v>11</v>
      </c>
      <c r="L13" s="29">
        <v>12</v>
      </c>
      <c r="M13" s="28">
        <v>13</v>
      </c>
      <c r="N13" s="28">
        <v>14</v>
      </c>
      <c r="O13" s="28">
        <v>15</v>
      </c>
      <c r="P13" s="28">
        <v>16</v>
      </c>
      <c r="Q13" s="30">
        <v>17</v>
      </c>
    </row>
    <row r="14" spans="1:17" s="6" customFormat="1" ht="40.5" customHeight="1">
      <c r="A14" s="31"/>
      <c r="B14" s="31" t="s">
        <v>11</v>
      </c>
      <c r="C14" s="32"/>
      <c r="D14" s="33" t="s">
        <v>12</v>
      </c>
      <c r="E14" s="45">
        <f>E15+E17+E25+E27+E31</f>
        <v>18607043.5</v>
      </c>
      <c r="F14" s="45">
        <f>F15+F17+F25+F27+F31</f>
        <v>18607043.5</v>
      </c>
      <c r="G14" s="45">
        <f>G15+G17+G25+G27</f>
        <v>10957339</v>
      </c>
      <c r="H14" s="45">
        <f>H15+H17+H25+H27</f>
        <v>1118475</v>
      </c>
      <c r="I14" s="45">
        <f>I15+I17+I25+I27</f>
        <v>0</v>
      </c>
      <c r="J14" s="45">
        <f>J15+J17+J25+J27+J29</f>
        <v>3702568</v>
      </c>
      <c r="K14" s="45">
        <f>K15+K17+K25+K27+K29</f>
        <v>24320</v>
      </c>
      <c r="L14" s="45"/>
      <c r="M14" s="45"/>
      <c r="N14" s="45">
        <f>N15+N17+N25+N27</f>
        <v>3678248</v>
      </c>
      <c r="O14" s="45">
        <f>O15+O17+O25+O27</f>
        <v>3678248</v>
      </c>
      <c r="P14" s="45">
        <f>P15+P17+P25+P27</f>
        <v>3678248</v>
      </c>
      <c r="Q14" s="45">
        <f>Q15+Q17+Q25+Q27+Q31+Q29</f>
        <v>22309611.5</v>
      </c>
    </row>
    <row r="15" spans="1:17" s="6" customFormat="1" ht="42" customHeight="1">
      <c r="A15" s="31"/>
      <c r="B15" s="32" t="s">
        <v>40</v>
      </c>
      <c r="C15" s="32"/>
      <c r="D15" s="33" t="s">
        <v>41</v>
      </c>
      <c r="E15" s="45">
        <f>E16</f>
        <v>17377934</v>
      </c>
      <c r="F15" s="45">
        <f>F16</f>
        <v>17377934</v>
      </c>
      <c r="G15" s="45">
        <f aca="true" t="shared" si="0" ref="G15:Q15">G16</f>
        <v>10937530</v>
      </c>
      <c r="H15" s="45">
        <f t="shared" si="0"/>
        <v>1118475</v>
      </c>
      <c r="I15" s="45"/>
      <c r="J15" s="45">
        <f t="shared" si="0"/>
        <v>3681568</v>
      </c>
      <c r="K15" s="45">
        <f t="shared" si="0"/>
        <v>3320</v>
      </c>
      <c r="L15" s="45"/>
      <c r="M15" s="45"/>
      <c r="N15" s="45">
        <f t="shared" si="0"/>
        <v>3678248</v>
      </c>
      <c r="O15" s="45">
        <f t="shared" si="0"/>
        <v>3678248</v>
      </c>
      <c r="P15" s="45">
        <f t="shared" si="0"/>
        <v>3678248</v>
      </c>
      <c r="Q15" s="45">
        <f t="shared" si="0"/>
        <v>21059502</v>
      </c>
    </row>
    <row r="16" spans="1:17" s="6" customFormat="1" ht="44.25" customHeight="1">
      <c r="A16" s="23"/>
      <c r="B16" s="23" t="s">
        <v>13</v>
      </c>
      <c r="C16" s="23" t="s">
        <v>34</v>
      </c>
      <c r="D16" s="24" t="s">
        <v>42</v>
      </c>
      <c r="E16" s="47">
        <f>F16</f>
        <v>17377934</v>
      </c>
      <c r="F16" s="47">
        <f>17119300-1429481+198000+195000+1077259-129352+197208+150000-190000+190000</f>
        <v>17377934</v>
      </c>
      <c r="G16" s="48">
        <f>10441507+352377+143646</f>
        <v>10937530</v>
      </c>
      <c r="H16" s="47">
        <v>1118475</v>
      </c>
      <c r="I16" s="47"/>
      <c r="J16" s="48">
        <f>K16+N16</f>
        <v>3681568</v>
      </c>
      <c r="K16" s="48">
        <v>3320</v>
      </c>
      <c r="L16" s="48"/>
      <c r="M16" s="48"/>
      <c r="N16" s="48">
        <f>O16</f>
        <v>3678248</v>
      </c>
      <c r="O16" s="48">
        <f>P16</f>
        <v>3678248</v>
      </c>
      <c r="P16" s="48">
        <f>157000+1400000+396341+129352+478975+116290-152290-260000+602290+199000+152290+260000+199000</f>
        <v>3678248</v>
      </c>
      <c r="Q16" s="48">
        <f>E16+J16</f>
        <v>21059502</v>
      </c>
    </row>
    <row r="17" spans="1:17" s="7" customFormat="1" ht="45" customHeight="1">
      <c r="A17" s="34"/>
      <c r="B17" s="34" t="s">
        <v>43</v>
      </c>
      <c r="C17" s="34"/>
      <c r="D17" s="35" t="s">
        <v>44</v>
      </c>
      <c r="E17" s="46">
        <f>F17</f>
        <v>159323.5</v>
      </c>
      <c r="F17" s="46">
        <f>F18+F19+F20+F22+F23+F24</f>
        <v>159323.5</v>
      </c>
      <c r="G17" s="46">
        <f>G19</f>
        <v>19809</v>
      </c>
      <c r="H17" s="46"/>
      <c r="I17" s="46"/>
      <c r="J17" s="46"/>
      <c r="K17" s="46"/>
      <c r="L17" s="46"/>
      <c r="M17" s="46"/>
      <c r="N17" s="46"/>
      <c r="O17" s="46"/>
      <c r="P17" s="46"/>
      <c r="Q17" s="46">
        <f>Q18+Q19+Q20+Q22+Q23+Q24</f>
        <v>159323.5</v>
      </c>
    </row>
    <row r="18" spans="1:17" s="6" customFormat="1" ht="48" customHeight="1">
      <c r="A18" s="23"/>
      <c r="B18" s="27" t="s">
        <v>15</v>
      </c>
      <c r="C18" s="27" t="s">
        <v>36</v>
      </c>
      <c r="D18" s="36" t="s">
        <v>14</v>
      </c>
      <c r="E18" s="47">
        <f>F18</f>
        <v>60000</v>
      </c>
      <c r="F18" s="47">
        <v>60000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f aca="true" t="shared" si="1" ref="Q18:Q24">E18+J18</f>
        <v>60000</v>
      </c>
    </row>
    <row r="19" spans="1:17" s="6" customFormat="1" ht="48" customHeight="1">
      <c r="A19" s="23"/>
      <c r="B19" s="27" t="s">
        <v>90</v>
      </c>
      <c r="C19" s="27" t="s">
        <v>91</v>
      </c>
      <c r="D19" s="36" t="s">
        <v>95</v>
      </c>
      <c r="E19" s="47">
        <f aca="true" t="shared" si="2" ref="E19:E24">F19</f>
        <v>24167</v>
      </c>
      <c r="F19" s="47">
        <f>27000-2833</f>
        <v>24167</v>
      </c>
      <c r="G19" s="48">
        <v>19809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 t="shared" si="1"/>
        <v>24167</v>
      </c>
    </row>
    <row r="20" spans="1:19" s="6" customFormat="1" ht="41.25" customHeight="1">
      <c r="A20" s="23"/>
      <c r="B20" s="27" t="s">
        <v>20</v>
      </c>
      <c r="C20" s="27" t="s">
        <v>35</v>
      </c>
      <c r="D20" s="24" t="s">
        <v>50</v>
      </c>
      <c r="E20" s="47">
        <f t="shared" si="2"/>
        <v>65346.5</v>
      </c>
      <c r="F20" s="47">
        <f>20190+18693.5+12000+13293+1170</f>
        <v>65346.5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1"/>
        <v>65346.5</v>
      </c>
      <c r="R20" s="8"/>
      <c r="S20" s="8"/>
    </row>
    <row r="21" spans="1:19" s="6" customFormat="1" ht="86.25" customHeight="1">
      <c r="A21" s="23"/>
      <c r="B21" s="27"/>
      <c r="C21" s="27"/>
      <c r="D21" s="94" t="s">
        <v>129</v>
      </c>
      <c r="E21" s="47">
        <f>F21</f>
        <v>25293</v>
      </c>
      <c r="F21" s="47">
        <f>12000+13293</f>
        <v>25293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f>E21+J21</f>
        <v>25293</v>
      </c>
      <c r="R21" s="8"/>
      <c r="S21" s="8"/>
    </row>
    <row r="22" spans="1:17" s="6" customFormat="1" ht="43.5" customHeight="1">
      <c r="A22" s="37"/>
      <c r="B22" s="27" t="s">
        <v>16</v>
      </c>
      <c r="C22" s="27" t="s">
        <v>35</v>
      </c>
      <c r="D22" s="24" t="s">
        <v>51</v>
      </c>
      <c r="E22" s="47">
        <f t="shared" si="2"/>
        <v>3100</v>
      </c>
      <c r="F22" s="47">
        <v>3100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>
        <f t="shared" si="1"/>
        <v>3100</v>
      </c>
    </row>
    <row r="23" spans="1:17" s="6" customFormat="1" ht="83.25" customHeight="1">
      <c r="A23" s="23"/>
      <c r="B23" s="27" t="s">
        <v>17</v>
      </c>
      <c r="C23" s="27" t="s">
        <v>35</v>
      </c>
      <c r="D23" s="24" t="s">
        <v>58</v>
      </c>
      <c r="E23" s="47">
        <f t="shared" si="2"/>
        <v>1000</v>
      </c>
      <c r="F23" s="47">
        <v>1000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1"/>
        <v>1000</v>
      </c>
    </row>
    <row r="24" spans="1:17" s="6" customFormat="1" ht="45.75" customHeight="1">
      <c r="A24" s="23"/>
      <c r="B24" s="27" t="s">
        <v>18</v>
      </c>
      <c r="C24" s="27" t="s">
        <v>35</v>
      </c>
      <c r="D24" s="24" t="s">
        <v>52</v>
      </c>
      <c r="E24" s="48">
        <f t="shared" si="2"/>
        <v>5710</v>
      </c>
      <c r="F24" s="48">
        <v>5710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1"/>
        <v>5710</v>
      </c>
    </row>
    <row r="25" spans="1:17" s="7" customFormat="1" ht="49.5" customHeight="1">
      <c r="A25" s="34"/>
      <c r="B25" s="38" t="s">
        <v>45</v>
      </c>
      <c r="C25" s="38"/>
      <c r="D25" s="39" t="s">
        <v>46</v>
      </c>
      <c r="E25" s="46">
        <f>E26</f>
        <v>51400</v>
      </c>
      <c r="F25" s="46">
        <f>F26</f>
        <v>51400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f>Q26</f>
        <v>51400</v>
      </c>
    </row>
    <row r="26" spans="1:19" s="6" customFormat="1" ht="78" customHeight="1">
      <c r="A26" s="37"/>
      <c r="B26" s="22" t="s">
        <v>92</v>
      </c>
      <c r="C26" s="27" t="s">
        <v>94</v>
      </c>
      <c r="D26" s="24" t="s">
        <v>93</v>
      </c>
      <c r="E26" s="48">
        <f>F26</f>
        <v>51400</v>
      </c>
      <c r="F26" s="48">
        <f>41400+10000</f>
        <v>51400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f>E26+J26</f>
        <v>51400</v>
      </c>
      <c r="R26" s="8"/>
      <c r="S26" s="8"/>
    </row>
    <row r="27" spans="1:19" s="10" customFormat="1" ht="43.5" customHeight="1">
      <c r="A27" s="34"/>
      <c r="B27" s="38" t="s">
        <v>47</v>
      </c>
      <c r="C27" s="38"/>
      <c r="D27" s="35" t="s">
        <v>48</v>
      </c>
      <c r="E27" s="52">
        <f>+E28</f>
        <v>67000</v>
      </c>
      <c r="F27" s="52">
        <f>+F28</f>
        <v>67000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f>+Q28</f>
        <v>67000</v>
      </c>
      <c r="R27" s="9"/>
      <c r="S27" s="9"/>
    </row>
    <row r="28" spans="1:19" s="6" customFormat="1" ht="48" customHeight="1">
      <c r="A28" s="23"/>
      <c r="B28" s="23">
        <v>130102</v>
      </c>
      <c r="C28" s="23" t="s">
        <v>37</v>
      </c>
      <c r="D28" s="24" t="s">
        <v>19</v>
      </c>
      <c r="E28" s="48">
        <f>F28</f>
        <v>67000</v>
      </c>
      <c r="F28" s="48">
        <v>67000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>E28+J28</f>
        <v>67000</v>
      </c>
      <c r="R28" s="8"/>
      <c r="S28" s="8"/>
    </row>
    <row r="29" spans="1:19" s="7" customFormat="1" ht="43.5" customHeight="1">
      <c r="A29" s="37"/>
      <c r="B29" s="34" t="s">
        <v>123</v>
      </c>
      <c r="C29" s="34"/>
      <c r="D29" s="35" t="s">
        <v>124</v>
      </c>
      <c r="E29" s="48"/>
      <c r="F29" s="45"/>
      <c r="G29" s="45"/>
      <c r="H29" s="45"/>
      <c r="I29" s="45"/>
      <c r="J29" s="45">
        <f>K29</f>
        <v>21000</v>
      </c>
      <c r="K29" s="45">
        <f>K30</f>
        <v>21000</v>
      </c>
      <c r="L29" s="45"/>
      <c r="M29" s="45"/>
      <c r="N29" s="45"/>
      <c r="O29" s="45"/>
      <c r="P29" s="45"/>
      <c r="Q29" s="52">
        <f>Q30</f>
        <v>21000</v>
      </c>
      <c r="R29" s="88"/>
      <c r="S29" s="88"/>
    </row>
    <row r="30" spans="1:19" s="6" customFormat="1" ht="72.75" customHeight="1">
      <c r="A30" s="23"/>
      <c r="B30" s="23" t="s">
        <v>125</v>
      </c>
      <c r="C30" s="23" t="s">
        <v>126</v>
      </c>
      <c r="D30" s="24" t="s">
        <v>127</v>
      </c>
      <c r="E30" s="48"/>
      <c r="F30" s="48"/>
      <c r="G30" s="48"/>
      <c r="H30" s="48"/>
      <c r="I30" s="48"/>
      <c r="J30" s="48">
        <f>K30</f>
        <v>21000</v>
      </c>
      <c r="K30" s="48">
        <v>21000</v>
      </c>
      <c r="L30" s="48"/>
      <c r="M30" s="48"/>
      <c r="N30" s="48"/>
      <c r="O30" s="48"/>
      <c r="P30" s="48"/>
      <c r="Q30" s="48">
        <f>E30+J30</f>
        <v>21000</v>
      </c>
      <c r="R30" s="8"/>
      <c r="S30" s="8"/>
    </row>
    <row r="31" spans="1:19" s="6" customFormat="1" ht="48" customHeight="1">
      <c r="A31" s="23"/>
      <c r="B31" s="37" t="s">
        <v>116</v>
      </c>
      <c r="C31" s="37"/>
      <c r="D31" s="80" t="s">
        <v>117</v>
      </c>
      <c r="E31" s="45">
        <f>F31</f>
        <v>951386</v>
      </c>
      <c r="F31" s="45">
        <f>F32</f>
        <v>951386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5">
        <f>Q32</f>
        <v>951386</v>
      </c>
      <c r="R31" s="8"/>
      <c r="S31" s="8"/>
    </row>
    <row r="32" spans="1:19" s="6" customFormat="1" ht="48" customHeight="1">
      <c r="A32" s="23"/>
      <c r="B32" s="23" t="s">
        <v>111</v>
      </c>
      <c r="C32" s="78" t="s">
        <v>112</v>
      </c>
      <c r="D32" s="24" t="s">
        <v>113</v>
      </c>
      <c r="E32" s="48">
        <f>F32</f>
        <v>951386</v>
      </c>
      <c r="F32" s="48">
        <f>F33</f>
        <v>951386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Q33</f>
        <v>951386</v>
      </c>
      <c r="R32" s="8"/>
      <c r="S32" s="8"/>
    </row>
    <row r="33" spans="1:19" s="6" customFormat="1" ht="75.75" customHeight="1">
      <c r="A33" s="23"/>
      <c r="B33" s="23"/>
      <c r="C33" s="78"/>
      <c r="D33" s="24" t="s">
        <v>114</v>
      </c>
      <c r="E33" s="48">
        <f>F33</f>
        <v>951386</v>
      </c>
      <c r="F33" s="48">
        <v>951386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f>E33+J33</f>
        <v>951386</v>
      </c>
      <c r="R33" s="8"/>
      <c r="S33" s="8"/>
    </row>
    <row r="34" spans="1:19" s="6" customFormat="1" ht="102.75" customHeight="1">
      <c r="A34" s="23"/>
      <c r="B34" s="23"/>
      <c r="C34" s="23"/>
      <c r="D34" s="79" t="s">
        <v>115</v>
      </c>
      <c r="E34" s="48">
        <f>F34</f>
        <v>6300</v>
      </c>
      <c r="F34" s="48">
        <v>6300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f>E34</f>
        <v>6300</v>
      </c>
      <c r="R34" s="8"/>
      <c r="S34" s="8"/>
    </row>
    <row r="35" spans="1:19" s="6" customFormat="1" ht="47.25" customHeight="1">
      <c r="A35" s="31"/>
      <c r="B35" s="31" t="s">
        <v>21</v>
      </c>
      <c r="C35" s="31"/>
      <c r="D35" s="33" t="s">
        <v>22</v>
      </c>
      <c r="E35" s="46">
        <f>E37</f>
        <v>9601680</v>
      </c>
      <c r="F35" s="46">
        <f>F37</f>
        <v>9601680</v>
      </c>
      <c r="G35" s="45">
        <f aca="true" t="shared" si="3" ref="G35:N35">G37</f>
        <v>4255385</v>
      </c>
      <c r="H35" s="45">
        <f t="shared" si="3"/>
        <v>3841455</v>
      </c>
      <c r="I35" s="45">
        <f t="shared" si="3"/>
        <v>0</v>
      </c>
      <c r="J35" s="45">
        <f t="shared" si="3"/>
        <v>5310094</v>
      </c>
      <c r="K35" s="45">
        <f t="shared" si="3"/>
        <v>975420</v>
      </c>
      <c r="L35" s="45">
        <f t="shared" si="3"/>
        <v>346308</v>
      </c>
      <c r="M35" s="45">
        <f t="shared" si="3"/>
        <v>245147</v>
      </c>
      <c r="N35" s="45">
        <f t="shared" si="3"/>
        <v>4334674</v>
      </c>
      <c r="O35" s="45">
        <f>O36</f>
        <v>4334674</v>
      </c>
      <c r="P35" s="45">
        <f>P36</f>
        <v>4334674</v>
      </c>
      <c r="Q35" s="45">
        <f>Q37</f>
        <v>14911774</v>
      </c>
      <c r="R35" s="8"/>
      <c r="S35" s="8"/>
    </row>
    <row r="36" spans="1:17" s="6" customFormat="1" ht="47.25" customHeight="1">
      <c r="A36" s="31"/>
      <c r="B36" s="32" t="s">
        <v>47</v>
      </c>
      <c r="C36" s="40"/>
      <c r="D36" s="35" t="s">
        <v>48</v>
      </c>
      <c r="E36" s="47">
        <f aca="true" t="shared" si="4" ref="E36:N36">+E37</f>
        <v>9601680</v>
      </c>
      <c r="F36" s="47">
        <f t="shared" si="4"/>
        <v>9601680</v>
      </c>
      <c r="G36" s="48">
        <f t="shared" si="4"/>
        <v>4255385</v>
      </c>
      <c r="H36" s="48">
        <f t="shared" si="4"/>
        <v>3841455</v>
      </c>
      <c r="I36" s="48"/>
      <c r="J36" s="48">
        <f t="shared" si="4"/>
        <v>5310094</v>
      </c>
      <c r="K36" s="48">
        <f t="shared" si="4"/>
        <v>975420</v>
      </c>
      <c r="L36" s="48">
        <f t="shared" si="4"/>
        <v>346308</v>
      </c>
      <c r="M36" s="48">
        <f t="shared" si="4"/>
        <v>245147</v>
      </c>
      <c r="N36" s="48">
        <f t="shared" si="4"/>
        <v>4334674</v>
      </c>
      <c r="O36" s="48">
        <f>O37</f>
        <v>4334674</v>
      </c>
      <c r="P36" s="48">
        <f>P37</f>
        <v>4334674</v>
      </c>
      <c r="Q36" s="48">
        <f>+Q37</f>
        <v>14911774</v>
      </c>
    </row>
    <row r="37" spans="1:17" s="6" customFormat="1" ht="53.25" customHeight="1">
      <c r="A37" s="23"/>
      <c r="B37" s="23" t="s">
        <v>23</v>
      </c>
      <c r="C37" s="23" t="s">
        <v>37</v>
      </c>
      <c r="D37" s="93" t="s">
        <v>49</v>
      </c>
      <c r="E37" s="47">
        <f>F37</f>
        <v>9601680</v>
      </c>
      <c r="F37" s="47">
        <f>10409200-608520-199000</f>
        <v>9601680</v>
      </c>
      <c r="G37" s="47">
        <v>4255385</v>
      </c>
      <c r="H37" s="47">
        <f>4230455-199000-190000</f>
        <v>3841455</v>
      </c>
      <c r="I37" s="47"/>
      <c r="J37" s="48">
        <f>K37+N37</f>
        <v>5310094</v>
      </c>
      <c r="K37" s="47">
        <v>975420</v>
      </c>
      <c r="L37" s="48">
        <v>346308</v>
      </c>
      <c r="M37" s="48">
        <v>245147</v>
      </c>
      <c r="N37" s="47">
        <f>+O37</f>
        <v>4334674</v>
      </c>
      <c r="O37" s="47">
        <f>P37</f>
        <v>4334674</v>
      </c>
      <c r="P37" s="47">
        <f>1400000+1834674+1100000</f>
        <v>4334674</v>
      </c>
      <c r="Q37" s="48">
        <f>E37+J37</f>
        <v>14911774</v>
      </c>
    </row>
    <row r="38" spans="1:20" s="6" customFormat="1" ht="23.25" customHeight="1">
      <c r="A38" s="103"/>
      <c r="B38" s="103" t="s">
        <v>24</v>
      </c>
      <c r="C38" s="103"/>
      <c r="D38" s="105" t="s">
        <v>25</v>
      </c>
      <c r="E38" s="99">
        <f>F38+I38</f>
        <v>130366376.00000001</v>
      </c>
      <c r="F38" s="95">
        <f aca="true" t="shared" si="5" ref="F38:Q38">F40+F44</f>
        <v>130366376.00000001</v>
      </c>
      <c r="G38" s="95">
        <f t="shared" si="5"/>
        <v>9459818</v>
      </c>
      <c r="H38" s="95">
        <f t="shared" si="5"/>
        <v>716925</v>
      </c>
      <c r="I38" s="95">
        <f t="shared" si="5"/>
        <v>0</v>
      </c>
      <c r="J38" s="95">
        <f t="shared" si="5"/>
        <v>317281</v>
      </c>
      <c r="K38" s="95">
        <f t="shared" si="5"/>
        <v>317281</v>
      </c>
      <c r="L38" s="95">
        <f t="shared" si="5"/>
        <v>191880</v>
      </c>
      <c r="M38" s="95">
        <f t="shared" si="5"/>
        <v>37108</v>
      </c>
      <c r="N38" s="95">
        <f t="shared" si="5"/>
        <v>0</v>
      </c>
      <c r="O38" s="95">
        <f t="shared" si="5"/>
        <v>0</v>
      </c>
      <c r="P38" s="95">
        <f t="shared" si="5"/>
        <v>0</v>
      </c>
      <c r="Q38" s="95">
        <f t="shared" si="5"/>
        <v>130683657.00000001</v>
      </c>
      <c r="R38" s="11"/>
      <c r="S38" s="11"/>
      <c r="T38" s="11"/>
    </row>
    <row r="39" spans="1:20" s="6" customFormat="1" ht="58.5" customHeight="1">
      <c r="A39" s="103"/>
      <c r="B39" s="103"/>
      <c r="C39" s="103"/>
      <c r="D39" s="105"/>
      <c r="E39" s="99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1"/>
      <c r="S39" s="11"/>
      <c r="T39" s="11"/>
    </row>
    <row r="40" spans="1:20" s="6" customFormat="1" ht="40.5" customHeight="1">
      <c r="A40" s="31"/>
      <c r="B40" s="37" t="s">
        <v>59</v>
      </c>
      <c r="C40" s="14"/>
      <c r="D40" s="15" t="s">
        <v>60</v>
      </c>
      <c r="E40" s="46">
        <f>E42</f>
        <v>723076</v>
      </c>
      <c r="F40" s="46">
        <f aca="true" t="shared" si="6" ref="F40:P40">F42</f>
        <v>723076</v>
      </c>
      <c r="G40" s="46">
        <f t="shared" si="6"/>
        <v>0</v>
      </c>
      <c r="H40" s="46">
        <f t="shared" si="6"/>
        <v>0</v>
      </c>
      <c r="I40" s="46">
        <f t="shared" si="6"/>
        <v>0</v>
      </c>
      <c r="J40" s="46">
        <f t="shared" si="6"/>
        <v>0</v>
      </c>
      <c r="K40" s="46">
        <f t="shared" si="6"/>
        <v>0</v>
      </c>
      <c r="L40" s="46">
        <f t="shared" si="6"/>
        <v>0</v>
      </c>
      <c r="M40" s="46">
        <f t="shared" si="6"/>
        <v>0</v>
      </c>
      <c r="N40" s="46">
        <f t="shared" si="6"/>
        <v>0</v>
      </c>
      <c r="O40" s="46">
        <f t="shared" si="6"/>
        <v>0</v>
      </c>
      <c r="P40" s="46">
        <f t="shared" si="6"/>
        <v>0</v>
      </c>
      <c r="Q40" s="46">
        <f>E40+J40</f>
        <v>723076</v>
      </c>
      <c r="R40" s="11"/>
      <c r="S40" s="11"/>
      <c r="T40" s="11"/>
    </row>
    <row r="41" spans="1:20" s="6" customFormat="1" ht="141.75" customHeight="1">
      <c r="A41" s="31"/>
      <c r="B41" s="37"/>
      <c r="C41" s="16"/>
      <c r="D41" s="12" t="s">
        <v>67</v>
      </c>
      <c r="E41" s="47">
        <f aca="true" t="shared" si="7" ref="E41:Q41">E40</f>
        <v>723076</v>
      </c>
      <c r="F41" s="47">
        <f t="shared" si="7"/>
        <v>723076</v>
      </c>
      <c r="G41" s="47">
        <f t="shared" si="7"/>
        <v>0</v>
      </c>
      <c r="H41" s="47">
        <f t="shared" si="7"/>
        <v>0</v>
      </c>
      <c r="I41" s="47">
        <f t="shared" si="7"/>
        <v>0</v>
      </c>
      <c r="J41" s="47">
        <f t="shared" si="7"/>
        <v>0</v>
      </c>
      <c r="K41" s="47">
        <f t="shared" si="7"/>
        <v>0</v>
      </c>
      <c r="L41" s="47">
        <f t="shared" si="7"/>
        <v>0</v>
      </c>
      <c r="M41" s="47">
        <f t="shared" si="7"/>
        <v>0</v>
      </c>
      <c r="N41" s="47">
        <f t="shared" si="7"/>
        <v>0</v>
      </c>
      <c r="O41" s="47">
        <f t="shared" si="7"/>
        <v>0</v>
      </c>
      <c r="P41" s="47">
        <f t="shared" si="7"/>
        <v>0</v>
      </c>
      <c r="Q41" s="47">
        <f t="shared" si="7"/>
        <v>723076</v>
      </c>
      <c r="R41" s="11"/>
      <c r="S41" s="11"/>
      <c r="T41" s="11"/>
    </row>
    <row r="42" spans="1:20" s="6" customFormat="1" ht="48" customHeight="1">
      <c r="A42" s="31"/>
      <c r="B42" s="37" t="s">
        <v>61</v>
      </c>
      <c r="C42" s="42" t="s">
        <v>88</v>
      </c>
      <c r="D42" s="17" t="s">
        <v>62</v>
      </c>
      <c r="E42" s="47">
        <f>F42</f>
        <v>723076</v>
      </c>
      <c r="F42" s="48">
        <v>723076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7">
        <f>Q41</f>
        <v>723076</v>
      </c>
      <c r="R42" s="11"/>
      <c r="S42" s="11"/>
      <c r="T42" s="11"/>
    </row>
    <row r="43" spans="1:20" s="6" customFormat="1" ht="148.5" customHeight="1">
      <c r="A43" s="31"/>
      <c r="B43" s="31"/>
      <c r="C43" s="18"/>
      <c r="D43" s="12" t="s">
        <v>67</v>
      </c>
      <c r="E43" s="47">
        <f>E42</f>
        <v>723076</v>
      </c>
      <c r="F43" s="47">
        <f aca="true" t="shared" si="8" ref="F43:P43">F42</f>
        <v>723076</v>
      </c>
      <c r="G43" s="47">
        <f t="shared" si="8"/>
        <v>0</v>
      </c>
      <c r="H43" s="47">
        <f t="shared" si="8"/>
        <v>0</v>
      </c>
      <c r="I43" s="47">
        <f t="shared" si="8"/>
        <v>0</v>
      </c>
      <c r="J43" s="47">
        <f t="shared" si="8"/>
        <v>0</v>
      </c>
      <c r="K43" s="47">
        <f t="shared" si="8"/>
        <v>0</v>
      </c>
      <c r="L43" s="47">
        <f t="shared" si="8"/>
        <v>0</v>
      </c>
      <c r="M43" s="47">
        <f t="shared" si="8"/>
        <v>0</v>
      </c>
      <c r="N43" s="47">
        <f t="shared" si="8"/>
        <v>0</v>
      </c>
      <c r="O43" s="47">
        <f t="shared" si="8"/>
        <v>0</v>
      </c>
      <c r="P43" s="47">
        <f t="shared" si="8"/>
        <v>0</v>
      </c>
      <c r="Q43" s="47">
        <f>Q42</f>
        <v>723076</v>
      </c>
      <c r="R43" s="11"/>
      <c r="S43" s="11"/>
      <c r="T43" s="11"/>
    </row>
    <row r="44" spans="1:17" s="7" customFormat="1" ht="44.25" customHeight="1">
      <c r="A44" s="37"/>
      <c r="B44" s="38" t="s">
        <v>43</v>
      </c>
      <c r="C44" s="38"/>
      <c r="D44" s="35" t="s">
        <v>44</v>
      </c>
      <c r="E44" s="46">
        <f>E47+E49+E51+E53+E58+E60+E62+E64+E66+E67+E69+E70+E71+E72</f>
        <v>129643300.00000001</v>
      </c>
      <c r="F44" s="46">
        <f>+F47+F49+F51+F53+F58+F60+F62+F64+F66+F67+F69+F70+F71+F72</f>
        <v>129643300.00000001</v>
      </c>
      <c r="G44" s="46">
        <f>G47+G49+G51+G53+G58+G60+G62+G64+G66+G67+G69+G70+G71+G72</f>
        <v>9459818</v>
      </c>
      <c r="H44" s="46">
        <f>H47+H49+H51+H53+H58+H60+H62+H64+H66+H67+H69+H70+H71+H72</f>
        <v>716925</v>
      </c>
      <c r="I44" s="46">
        <f>+I47+I49+I51+I53+I58+I60+I62+I64+I66+I67+I69+I70+I71+I72</f>
        <v>0</v>
      </c>
      <c r="J44" s="46">
        <f>J47+J49+J51+J53+J58+J60+J62+J64+J66+J67+J69+J70+J71+J72</f>
        <v>317281</v>
      </c>
      <c r="K44" s="46">
        <f>+K47+K49+K51+K53+K58+K60+K62+K64+K66+K67+K69+K70+K71+K72</f>
        <v>317281</v>
      </c>
      <c r="L44" s="46">
        <f aca="true" t="shared" si="9" ref="L44:Q44">L47+L49+L51+L53+L58+L60+L62+L64+L66+L67+L69+L70+L71+L72</f>
        <v>191880</v>
      </c>
      <c r="M44" s="46">
        <f t="shared" si="9"/>
        <v>37108</v>
      </c>
      <c r="N44" s="46">
        <f t="shared" si="9"/>
        <v>0</v>
      </c>
      <c r="O44" s="46">
        <f t="shared" si="9"/>
        <v>0</v>
      </c>
      <c r="P44" s="46">
        <f t="shared" si="9"/>
        <v>0</v>
      </c>
      <c r="Q44" s="46">
        <f t="shared" si="9"/>
        <v>129960581.00000001</v>
      </c>
    </row>
    <row r="45" spans="1:17" s="7" customFormat="1" ht="42.75" customHeight="1">
      <c r="A45" s="37"/>
      <c r="B45" s="38"/>
      <c r="C45" s="19"/>
      <c r="D45" s="13" t="s">
        <v>63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s="7" customFormat="1" ht="111" customHeight="1">
      <c r="A46" s="37"/>
      <c r="B46" s="38"/>
      <c r="C46" s="20"/>
      <c r="D46" s="13" t="s">
        <v>68</v>
      </c>
      <c r="E46" s="47">
        <f>E47+E49+E51+E53+E58+E60+E62+E64+E67+E72</f>
        <v>115665100.00000001</v>
      </c>
      <c r="F46" s="47">
        <f>F47+F49+F51+F53+F58+F60+F62+F64+F67+F72</f>
        <v>115665100.00000001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>
        <f>E46+J46</f>
        <v>115665100.00000001</v>
      </c>
    </row>
    <row r="47" spans="1:17" s="7" customFormat="1" ht="39.75" customHeight="1">
      <c r="A47" s="37"/>
      <c r="B47" s="27" t="s">
        <v>64</v>
      </c>
      <c r="C47" s="22" t="s">
        <v>35</v>
      </c>
      <c r="D47" s="21" t="s">
        <v>65</v>
      </c>
      <c r="E47" s="48">
        <f>F47</f>
        <v>930452.9</v>
      </c>
      <c r="F47" s="47">
        <f>1139900-50-62990-50-146357.1</f>
        <v>930452.9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aca="true" t="shared" si="10" ref="Q47:Q65">E47+J47</f>
        <v>930452.9</v>
      </c>
    </row>
    <row r="48" spans="1:17" s="7" customFormat="1" ht="145.5" customHeight="1">
      <c r="A48" s="37"/>
      <c r="B48" s="38"/>
      <c r="C48" s="22"/>
      <c r="D48" s="13" t="s">
        <v>69</v>
      </c>
      <c r="E48" s="48">
        <f>E47</f>
        <v>930452.9</v>
      </c>
      <c r="F48" s="47">
        <f>F47</f>
        <v>930452.9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>
        <f t="shared" si="10"/>
        <v>930452.9</v>
      </c>
    </row>
    <row r="49" spans="1:17" s="7" customFormat="1" ht="39.75" customHeight="1">
      <c r="A49" s="37"/>
      <c r="B49" s="27" t="s">
        <v>66</v>
      </c>
      <c r="C49" s="22" t="s">
        <v>35</v>
      </c>
      <c r="D49" s="59" t="s">
        <v>82</v>
      </c>
      <c r="E49" s="47">
        <f>F49</f>
        <v>871602.02</v>
      </c>
      <c r="F49" s="47">
        <f>1092000-3100+60-63222-38.47-154097.51</f>
        <v>871602.02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>
        <f t="shared" si="10"/>
        <v>871602.02</v>
      </c>
    </row>
    <row r="50" spans="1:17" s="7" customFormat="1" ht="135.75" customHeight="1">
      <c r="A50" s="37"/>
      <c r="B50" s="38"/>
      <c r="C50" s="22"/>
      <c r="D50" s="13" t="s">
        <v>69</v>
      </c>
      <c r="E50" s="48">
        <f>E49</f>
        <v>871602.02</v>
      </c>
      <c r="F50" s="47">
        <f>F49</f>
        <v>871602.02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>
        <f t="shared" si="10"/>
        <v>871602.02</v>
      </c>
    </row>
    <row r="51" spans="1:17" s="7" customFormat="1" ht="42" customHeight="1">
      <c r="A51" s="37"/>
      <c r="B51" s="27" t="s">
        <v>70</v>
      </c>
      <c r="C51" s="22" t="s">
        <v>35</v>
      </c>
      <c r="D51" s="21" t="s">
        <v>71</v>
      </c>
      <c r="E51" s="47">
        <f>F51</f>
        <v>60083550.13</v>
      </c>
      <c r="F51" s="47">
        <f>66048100-2879270-3292900-123.21-869356.66+1077100</f>
        <v>60083550.13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si="10"/>
        <v>60083550.13</v>
      </c>
    </row>
    <row r="52" spans="1:17" s="7" customFormat="1" ht="139.5" customHeight="1">
      <c r="A52" s="37"/>
      <c r="B52" s="38"/>
      <c r="C52" s="22"/>
      <c r="D52" s="13" t="s">
        <v>69</v>
      </c>
      <c r="E52" s="48">
        <f>E51</f>
        <v>60083550.13</v>
      </c>
      <c r="F52" s="47">
        <f>F51</f>
        <v>60083550.13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si="10"/>
        <v>60083550.13</v>
      </c>
    </row>
    <row r="53" spans="1:17" s="7" customFormat="1" ht="39.75" customHeight="1">
      <c r="A53" s="37"/>
      <c r="B53" s="27" t="s">
        <v>72</v>
      </c>
      <c r="C53" s="22" t="s">
        <v>35</v>
      </c>
      <c r="D53" s="21" t="s">
        <v>73</v>
      </c>
      <c r="E53" s="47">
        <f>F53</f>
        <v>6874926.13</v>
      </c>
      <c r="F53" s="47">
        <f>7693400-558751-495-259227.87</f>
        <v>6874926.13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si="10"/>
        <v>6874926.13</v>
      </c>
    </row>
    <row r="54" spans="1:17" s="7" customFormat="1" ht="135.75" customHeight="1">
      <c r="A54" s="37"/>
      <c r="B54" s="27"/>
      <c r="C54" s="22"/>
      <c r="D54" s="13" t="s">
        <v>69</v>
      </c>
      <c r="E54" s="48">
        <f>E53</f>
        <v>6874926.13</v>
      </c>
      <c r="F54" s="47">
        <f>F53</f>
        <v>6874926.13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>
        <f t="shared" si="10"/>
        <v>6874926.13</v>
      </c>
    </row>
    <row r="55" spans="1:17" s="7" customFormat="1" ht="12" customHeight="1">
      <c r="A55" s="49"/>
      <c r="B55" s="60"/>
      <c r="C55" s="50"/>
      <c r="D55" s="51"/>
      <c r="E55" s="53"/>
      <c r="F55" s="61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61"/>
    </row>
    <row r="56" spans="1:17" s="65" customFormat="1" ht="141.75" customHeight="1">
      <c r="A56" s="66"/>
      <c r="B56" s="66"/>
      <c r="C56" s="66"/>
      <c r="D56" s="66"/>
      <c r="E56" s="66"/>
      <c r="F56" s="104" t="s">
        <v>97</v>
      </c>
      <c r="G56" s="104"/>
      <c r="H56" s="66"/>
      <c r="I56" s="66"/>
      <c r="J56" s="66"/>
      <c r="K56" s="66"/>
      <c r="L56" s="66"/>
      <c r="M56" s="66"/>
      <c r="N56" s="66"/>
      <c r="O56" s="66"/>
      <c r="P56" s="104" t="s">
        <v>122</v>
      </c>
      <c r="Q56" s="104"/>
    </row>
    <row r="57" spans="1:17" s="64" customFormat="1" ht="42" customHeight="1">
      <c r="A57" s="63" t="s">
        <v>96</v>
      </c>
      <c r="B57" s="67" t="s">
        <v>97</v>
      </c>
      <c r="C57" s="62" t="s">
        <v>98</v>
      </c>
      <c r="D57" s="62" t="s">
        <v>99</v>
      </c>
      <c r="E57" s="68" t="s">
        <v>100</v>
      </c>
      <c r="F57" s="69" t="s">
        <v>101</v>
      </c>
      <c r="G57" s="69" t="s">
        <v>102</v>
      </c>
      <c r="H57" s="69" t="s">
        <v>103</v>
      </c>
      <c r="I57" s="69" t="s">
        <v>104</v>
      </c>
      <c r="J57" s="69" t="s">
        <v>21</v>
      </c>
      <c r="K57" s="69" t="s">
        <v>105</v>
      </c>
      <c r="L57" s="69" t="s">
        <v>106</v>
      </c>
      <c r="M57" s="69" t="s">
        <v>107</v>
      </c>
      <c r="N57" s="69" t="s">
        <v>108</v>
      </c>
      <c r="O57" s="69" t="s">
        <v>24</v>
      </c>
      <c r="P57" s="69" t="s">
        <v>109</v>
      </c>
      <c r="Q57" s="69" t="s">
        <v>110</v>
      </c>
    </row>
    <row r="58" spans="1:17" s="7" customFormat="1" ht="39.75" customHeight="1">
      <c r="A58" s="37"/>
      <c r="B58" s="27" t="s">
        <v>74</v>
      </c>
      <c r="C58" s="42"/>
      <c r="D58" s="21" t="s">
        <v>75</v>
      </c>
      <c r="E58" s="47">
        <f>F58</f>
        <v>13023227.87</v>
      </c>
      <c r="F58" s="47">
        <f>11586700-500900-60+2210718-115.63-273114.5</f>
        <v>13023227.87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>
        <f t="shared" si="10"/>
        <v>13023227.87</v>
      </c>
    </row>
    <row r="59" spans="1:17" s="7" customFormat="1" ht="141.75" customHeight="1">
      <c r="A59" s="37"/>
      <c r="B59" s="27"/>
      <c r="C59" s="22"/>
      <c r="D59" s="13" t="s">
        <v>69</v>
      </c>
      <c r="E59" s="48">
        <f>E58</f>
        <v>13023227.87</v>
      </c>
      <c r="F59" s="47">
        <f>F58</f>
        <v>13023227.87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>
        <f t="shared" si="10"/>
        <v>13023227.87</v>
      </c>
    </row>
    <row r="60" spans="1:17" s="7" customFormat="1" ht="39.75" customHeight="1">
      <c r="A60" s="37"/>
      <c r="B60" s="27" t="s">
        <v>76</v>
      </c>
      <c r="C60" s="22" t="s">
        <v>35</v>
      </c>
      <c r="D60" s="21" t="s">
        <v>77</v>
      </c>
      <c r="E60" s="47">
        <f>F60</f>
        <v>507446.39</v>
      </c>
      <c r="F60" s="47">
        <f>1195900-499235-120845-70-68303.61</f>
        <v>507446.39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>
        <f t="shared" si="10"/>
        <v>507446.39</v>
      </c>
    </row>
    <row r="61" spans="1:17" s="7" customFormat="1" ht="140.25" customHeight="1">
      <c r="A61" s="37"/>
      <c r="B61" s="27"/>
      <c r="C61" s="22"/>
      <c r="D61" s="13" t="s">
        <v>69</v>
      </c>
      <c r="E61" s="48">
        <f>E60</f>
        <v>507446.39</v>
      </c>
      <c r="F61" s="47">
        <f>F60</f>
        <v>507446.39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>
        <f t="shared" si="10"/>
        <v>507446.39</v>
      </c>
    </row>
    <row r="62" spans="1:17" s="7" customFormat="1" ht="43.5" customHeight="1">
      <c r="A62" s="37"/>
      <c r="B62" s="27" t="s">
        <v>78</v>
      </c>
      <c r="C62" s="22" t="s">
        <v>35</v>
      </c>
      <c r="D62" s="13" t="s">
        <v>79</v>
      </c>
      <c r="E62" s="48">
        <f>F62</f>
        <v>41280</v>
      </c>
      <c r="F62" s="47">
        <f>82500-36100-5120</f>
        <v>41280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>
        <f t="shared" si="10"/>
        <v>41280</v>
      </c>
    </row>
    <row r="63" spans="1:17" s="7" customFormat="1" ht="141.75" customHeight="1">
      <c r="A63" s="37"/>
      <c r="B63" s="27"/>
      <c r="C63" s="22"/>
      <c r="D63" s="13" t="s">
        <v>69</v>
      </c>
      <c r="E63" s="48">
        <f>E62</f>
        <v>41280</v>
      </c>
      <c r="F63" s="47">
        <f>F62</f>
        <v>41280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>
        <f t="shared" si="10"/>
        <v>41280</v>
      </c>
    </row>
    <row r="64" spans="1:17" s="7" customFormat="1" ht="39.75" customHeight="1">
      <c r="A64" s="37"/>
      <c r="B64" s="27" t="s">
        <v>80</v>
      </c>
      <c r="C64" s="22" t="s">
        <v>35</v>
      </c>
      <c r="D64" s="21" t="s">
        <v>81</v>
      </c>
      <c r="E64" s="47">
        <f>F64</f>
        <v>10418265.870000001</v>
      </c>
      <c r="F64" s="47">
        <f>7178700-45+2563419-51.87+676243.74</f>
        <v>10418265.870000001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>
        <f t="shared" si="10"/>
        <v>10418265.870000001</v>
      </c>
    </row>
    <row r="65" spans="1:17" s="7" customFormat="1" ht="138" customHeight="1">
      <c r="A65" s="37"/>
      <c r="B65" s="38"/>
      <c r="C65" s="18"/>
      <c r="D65" s="13" t="s">
        <v>69</v>
      </c>
      <c r="E65" s="48">
        <f>E64</f>
        <v>10418265.870000001</v>
      </c>
      <c r="F65" s="47">
        <f>F64</f>
        <v>10418265.870000001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>
        <f t="shared" si="10"/>
        <v>10418265.870000001</v>
      </c>
    </row>
    <row r="66" spans="1:17" s="6" customFormat="1" ht="45" customHeight="1">
      <c r="A66" s="23"/>
      <c r="B66" s="27" t="s">
        <v>15</v>
      </c>
      <c r="C66" s="27" t="s">
        <v>36</v>
      </c>
      <c r="D66" s="41" t="s">
        <v>14</v>
      </c>
      <c r="E66" s="47">
        <f>F66</f>
        <v>496290</v>
      </c>
      <c r="F66" s="47">
        <f>357200+109200+24000+5890</f>
        <v>496290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>
        <f>E66+J66</f>
        <v>496290</v>
      </c>
    </row>
    <row r="67" spans="1:17" s="6" customFormat="1" ht="43.5" customHeight="1">
      <c r="A67" s="23"/>
      <c r="B67" s="27" t="s">
        <v>83</v>
      </c>
      <c r="C67" s="27" t="s">
        <v>38</v>
      </c>
      <c r="D67" s="92" t="s">
        <v>84</v>
      </c>
      <c r="E67" s="47">
        <f>F67</f>
        <v>2858005.83</v>
      </c>
      <c r="F67" s="47">
        <f>3100900-400-153652-1485.46-87356.71</f>
        <v>2858005.83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>
        <f>E67+J67</f>
        <v>2858005.83</v>
      </c>
    </row>
    <row r="68" spans="1:17" s="6" customFormat="1" ht="144.75" customHeight="1">
      <c r="A68" s="23"/>
      <c r="B68" s="27"/>
      <c r="C68" s="27"/>
      <c r="D68" s="13" t="s">
        <v>69</v>
      </c>
      <c r="E68" s="47">
        <f>E67</f>
        <v>2858005.83</v>
      </c>
      <c r="F68" s="47">
        <f>F67</f>
        <v>2858005.83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s="6" customFormat="1" ht="49.5" customHeight="1">
      <c r="A69" s="23"/>
      <c r="B69" s="23" t="s">
        <v>27</v>
      </c>
      <c r="C69" s="23" t="s">
        <v>39</v>
      </c>
      <c r="D69" s="24" t="s">
        <v>53</v>
      </c>
      <c r="E69" s="48">
        <f>F69</f>
        <v>10460448</v>
      </c>
      <c r="F69" s="48">
        <f>11513200-1128885+76133</f>
        <v>10460448</v>
      </c>
      <c r="G69" s="47">
        <v>7894301</v>
      </c>
      <c r="H69" s="47">
        <f>318703+6472</f>
        <v>325175</v>
      </c>
      <c r="I69" s="47"/>
      <c r="J69" s="48">
        <f>K69+N69</f>
        <v>317281</v>
      </c>
      <c r="K69" s="47">
        <v>317281</v>
      </c>
      <c r="L69" s="48">
        <v>191880</v>
      </c>
      <c r="M69" s="48">
        <v>37108</v>
      </c>
      <c r="N69" s="48"/>
      <c r="O69" s="48"/>
      <c r="P69" s="48"/>
      <c r="Q69" s="45">
        <f>E69+J69</f>
        <v>10777729</v>
      </c>
    </row>
    <row r="70" spans="1:17" s="6" customFormat="1" ht="113.25" customHeight="1">
      <c r="A70" s="23"/>
      <c r="B70" s="23" t="s">
        <v>26</v>
      </c>
      <c r="C70" s="23" t="s">
        <v>38</v>
      </c>
      <c r="D70" s="24" t="s">
        <v>121</v>
      </c>
      <c r="E70" s="47">
        <f>F70</f>
        <v>300010</v>
      </c>
      <c r="F70" s="47">
        <f>305900-5890</f>
        <v>300010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>
        <f>E70+J70</f>
        <v>300010</v>
      </c>
    </row>
    <row r="71" spans="1:17" s="6" customFormat="1" ht="42" customHeight="1">
      <c r="A71" s="23"/>
      <c r="B71" s="23" t="s">
        <v>28</v>
      </c>
      <c r="C71" s="23" t="s">
        <v>38</v>
      </c>
      <c r="D71" s="24" t="s">
        <v>54</v>
      </c>
      <c r="E71" s="47">
        <f>F71</f>
        <v>2721452</v>
      </c>
      <c r="F71" s="47">
        <f>2875600-230281+76133</f>
        <v>2721452</v>
      </c>
      <c r="G71" s="47">
        <f>1610358-44841</f>
        <v>1565517</v>
      </c>
      <c r="H71" s="48">
        <v>391750</v>
      </c>
      <c r="I71" s="48"/>
      <c r="J71" s="48"/>
      <c r="K71" s="48"/>
      <c r="L71" s="48"/>
      <c r="M71" s="48"/>
      <c r="N71" s="48"/>
      <c r="O71" s="48"/>
      <c r="P71" s="55"/>
      <c r="Q71" s="45">
        <f>E71+J71</f>
        <v>2721452</v>
      </c>
    </row>
    <row r="72" spans="1:17" s="6" customFormat="1" ht="43.5" customHeight="1">
      <c r="A72" s="23"/>
      <c r="B72" s="23" t="s">
        <v>85</v>
      </c>
      <c r="C72" s="22" t="s">
        <v>38</v>
      </c>
      <c r="D72" s="26" t="s">
        <v>86</v>
      </c>
      <c r="E72" s="47">
        <f>F72</f>
        <v>20056342.86</v>
      </c>
      <c r="F72" s="47">
        <f>19352900-485677-734.62+1189854.48</f>
        <v>20056342.86</v>
      </c>
      <c r="G72" s="47"/>
      <c r="H72" s="48"/>
      <c r="I72" s="48"/>
      <c r="J72" s="48"/>
      <c r="K72" s="48"/>
      <c r="L72" s="48"/>
      <c r="M72" s="48"/>
      <c r="N72" s="48"/>
      <c r="O72" s="48"/>
      <c r="P72" s="55"/>
      <c r="Q72" s="45">
        <f>E72+J72</f>
        <v>20056342.86</v>
      </c>
    </row>
    <row r="73" spans="1:17" s="6" customFormat="1" ht="144" customHeight="1">
      <c r="A73" s="23"/>
      <c r="B73" s="23"/>
      <c r="C73" s="25"/>
      <c r="D73" s="13" t="s">
        <v>69</v>
      </c>
      <c r="E73" s="47">
        <f>E72</f>
        <v>20056342.86</v>
      </c>
      <c r="F73" s="47">
        <f>F72</f>
        <v>20056342.86</v>
      </c>
      <c r="G73" s="47"/>
      <c r="H73" s="48"/>
      <c r="I73" s="48"/>
      <c r="J73" s="48"/>
      <c r="K73" s="48"/>
      <c r="L73" s="48"/>
      <c r="M73" s="48"/>
      <c r="N73" s="48"/>
      <c r="O73" s="48"/>
      <c r="P73" s="55"/>
      <c r="Q73" s="48">
        <f>E73+J73</f>
        <v>20056342.86</v>
      </c>
    </row>
    <row r="74" spans="1:17" s="6" customFormat="1" ht="66.75" customHeight="1">
      <c r="A74" s="102" t="s">
        <v>29</v>
      </c>
      <c r="B74" s="102"/>
      <c r="C74" s="102"/>
      <c r="D74" s="102"/>
      <c r="E74" s="52">
        <f aca="true" t="shared" si="11" ref="E74:P74">E14+E35+E38</f>
        <v>158575099.5</v>
      </c>
      <c r="F74" s="52">
        <f t="shared" si="11"/>
        <v>158575099.5</v>
      </c>
      <c r="G74" s="52">
        <f t="shared" si="11"/>
        <v>24672542</v>
      </c>
      <c r="H74" s="52">
        <f t="shared" si="11"/>
        <v>5676855</v>
      </c>
      <c r="I74" s="52">
        <f t="shared" si="11"/>
        <v>0</v>
      </c>
      <c r="J74" s="52">
        <f>J14+J35+J38</f>
        <v>9329943</v>
      </c>
      <c r="K74" s="52">
        <f>K14+K35+K38</f>
        <v>1317021</v>
      </c>
      <c r="L74" s="52">
        <f t="shared" si="11"/>
        <v>538188</v>
      </c>
      <c r="M74" s="52">
        <f t="shared" si="11"/>
        <v>282255</v>
      </c>
      <c r="N74" s="52">
        <f t="shared" si="11"/>
        <v>8012922</v>
      </c>
      <c r="O74" s="52">
        <f t="shared" si="11"/>
        <v>8012922</v>
      </c>
      <c r="P74" s="52">
        <f t="shared" si="11"/>
        <v>8012922</v>
      </c>
      <c r="Q74" s="52">
        <f>Q14+Q35+Q38</f>
        <v>167905042.5</v>
      </c>
    </row>
    <row r="75" spans="1:17" s="6" customFormat="1" ht="66.75" customHeight="1">
      <c r="A75" s="102" t="s">
        <v>87</v>
      </c>
      <c r="B75" s="102"/>
      <c r="C75" s="102"/>
      <c r="D75" s="102"/>
      <c r="E75" s="52">
        <f>E41+E46+E33</f>
        <v>117339562.00000001</v>
      </c>
      <c r="F75" s="52">
        <f aca="true" t="shared" si="12" ref="F75:Q75">F41+F46+F33</f>
        <v>117339562.00000001</v>
      </c>
      <c r="G75" s="52">
        <f t="shared" si="12"/>
        <v>0</v>
      </c>
      <c r="H75" s="52">
        <f t="shared" si="12"/>
        <v>0</v>
      </c>
      <c r="I75" s="52">
        <f t="shared" si="12"/>
        <v>0</v>
      </c>
      <c r="J75" s="52">
        <f t="shared" si="12"/>
        <v>0</v>
      </c>
      <c r="K75" s="52">
        <f t="shared" si="12"/>
        <v>0</v>
      </c>
      <c r="L75" s="52">
        <f t="shared" si="12"/>
        <v>0</v>
      </c>
      <c r="M75" s="52">
        <f t="shared" si="12"/>
        <v>0</v>
      </c>
      <c r="N75" s="52">
        <f t="shared" si="12"/>
        <v>0</v>
      </c>
      <c r="O75" s="52">
        <f t="shared" si="12"/>
        <v>0</v>
      </c>
      <c r="P75" s="52">
        <f t="shared" si="12"/>
        <v>0</v>
      </c>
      <c r="Q75" s="52">
        <f t="shared" si="12"/>
        <v>117339562.00000001</v>
      </c>
    </row>
    <row r="76" spans="1:17" s="44" customFormat="1" ht="68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6" s="57" customFormat="1" ht="100.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56"/>
    </row>
    <row r="78" spans="1:17" s="57" customFormat="1" ht="65.25" customHeight="1">
      <c r="A78" s="101" t="s">
        <v>118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1:16" s="57" customFormat="1" ht="82.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1:16" s="89" customFormat="1" ht="82.5" customHeight="1">
      <c r="A80" s="87"/>
      <c r="B80" s="87"/>
      <c r="C80" s="87"/>
      <c r="D80" s="87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7" s="91" customFormat="1" ht="63" customHeight="1">
      <c r="A81" s="87"/>
      <c r="B81" s="87"/>
      <c r="C81" s="87"/>
      <c r="D81" s="87"/>
      <c r="E81" s="71"/>
      <c r="F81" s="72"/>
      <c r="G81" s="73"/>
      <c r="H81" s="73"/>
      <c r="I81" s="73"/>
      <c r="J81" s="73"/>
      <c r="K81" s="74"/>
      <c r="L81" s="75"/>
      <c r="M81" s="76"/>
      <c r="N81" s="76"/>
      <c r="O81" s="76"/>
      <c r="P81" s="76"/>
      <c r="Q81" s="90"/>
    </row>
    <row r="82" spans="1:17" s="91" customFormat="1" ht="63" customHeight="1">
      <c r="A82" s="87"/>
      <c r="B82" s="87"/>
      <c r="C82" s="87"/>
      <c r="D82" s="87"/>
      <c r="E82" s="71"/>
      <c r="F82" s="72"/>
      <c r="G82" s="73"/>
      <c r="H82" s="73"/>
      <c r="I82" s="73"/>
      <c r="J82" s="73"/>
      <c r="K82" s="74"/>
      <c r="L82" s="75"/>
      <c r="M82" s="76"/>
      <c r="N82" s="76"/>
      <c r="O82" s="76"/>
      <c r="P82" s="76"/>
      <c r="Q82" s="90"/>
    </row>
    <row r="83" spans="1:17" s="58" customFormat="1" ht="127.5" customHeight="1">
      <c r="A83" s="87"/>
      <c r="B83" s="87"/>
      <c r="C83" s="87"/>
      <c r="D83" s="87"/>
      <c r="E83" s="71"/>
      <c r="F83" s="72"/>
      <c r="G83" s="73"/>
      <c r="H83" s="73"/>
      <c r="I83" s="73"/>
      <c r="J83" s="73"/>
      <c r="K83" s="74"/>
      <c r="L83" s="75"/>
      <c r="M83" s="76"/>
      <c r="N83" s="76"/>
      <c r="O83" s="76"/>
      <c r="P83" s="76"/>
      <c r="Q83" s="76"/>
    </row>
    <row r="84" spans="1:20" s="58" customFormat="1" ht="53.25" customHeight="1">
      <c r="A84" s="70"/>
      <c r="B84" s="86"/>
      <c r="C84" s="86"/>
      <c r="D84" s="70"/>
      <c r="E84" s="81"/>
      <c r="F84" s="82"/>
      <c r="G84" s="83"/>
      <c r="H84" s="83"/>
      <c r="I84" s="83"/>
      <c r="J84" s="84"/>
      <c r="K84" s="81"/>
      <c r="L84" s="81"/>
      <c r="M84" s="77"/>
      <c r="N84" s="77"/>
      <c r="O84" s="77"/>
      <c r="P84" s="77"/>
      <c r="Q84" s="77"/>
      <c r="T84" s="58" t="s">
        <v>30</v>
      </c>
    </row>
    <row r="85" spans="1:17" s="6" customFormat="1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s="6" customFormat="1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s="6" customFormat="1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s="6" customFormat="1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s="6" customFormat="1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s="6" customFormat="1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s="6" customFormat="1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s="6" customFormat="1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s="6" customFormat="1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1:17" s="6" customFormat="1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1:17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1:17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1:17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1:17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1:17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1:17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1:17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1:17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1:17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1:17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1:17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1:17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</sheetData>
  <sheetProtection selectLockedCells="1" selectUnlockedCells="1"/>
  <mergeCells count="51">
    <mergeCell ref="O1:Q1"/>
    <mergeCell ref="O2:Q2"/>
    <mergeCell ref="O3:Q3"/>
    <mergeCell ref="L8:M8"/>
    <mergeCell ref="B4:Q4"/>
    <mergeCell ref="L9:L12"/>
    <mergeCell ref="N8:N12"/>
    <mergeCell ref="E6:I7"/>
    <mergeCell ref="A85:Q119"/>
    <mergeCell ref="P38:P39"/>
    <mergeCell ref="Q38:Q39"/>
    <mergeCell ref="J38:J39"/>
    <mergeCell ref="K38:K39"/>
    <mergeCell ref="J6:P7"/>
    <mergeCell ref="D6:D12"/>
    <mergeCell ref="D38:D39"/>
    <mergeCell ref="C38:C39"/>
    <mergeCell ref="Q6:Q12"/>
    <mergeCell ref="C6:C12"/>
    <mergeCell ref="F8:F12"/>
    <mergeCell ref="B6:B12"/>
    <mergeCell ref="A78:Q78"/>
    <mergeCell ref="B38:B39"/>
    <mergeCell ref="F56:G56"/>
    <mergeCell ref="A77:O77"/>
    <mergeCell ref="A74:D74"/>
    <mergeCell ref="A38:A39"/>
    <mergeCell ref="P56:Q56"/>
    <mergeCell ref="L38:L39"/>
    <mergeCell ref="G38:G39"/>
    <mergeCell ref="M38:M39"/>
    <mergeCell ref="H38:H39"/>
    <mergeCell ref="H9:H12"/>
    <mergeCell ref="O8:P8"/>
    <mergeCell ref="P9:P12"/>
    <mergeCell ref="A79:P79"/>
    <mergeCell ref="N38:N39"/>
    <mergeCell ref="I38:I39"/>
    <mergeCell ref="A75:D75"/>
    <mergeCell ref="A6:A12"/>
    <mergeCell ref="F38:F39"/>
    <mergeCell ref="O38:O39"/>
    <mergeCell ref="I8:I12"/>
    <mergeCell ref="M9:M12"/>
    <mergeCell ref="E8:E12"/>
    <mergeCell ref="O9:O12"/>
    <mergeCell ref="K8:K12"/>
    <mergeCell ref="G9:G12"/>
    <mergeCell ref="G8:H8"/>
    <mergeCell ref="E38:E39"/>
    <mergeCell ref="J8:J12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5" r:id="rId1"/>
  <rowBreaks count="2" manualBreakCount="2">
    <brk id="54" max="16" man="1"/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2016-12-23T13:21:14Z</cp:lastPrinted>
  <dcterms:modified xsi:type="dcterms:W3CDTF">2016-12-27T09:27:27Z</dcterms:modified>
  <cp:category/>
  <cp:version/>
  <cp:contentType/>
  <cp:contentStatus/>
</cp:coreProperties>
</file>