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2 (2)" sheetId="1" r:id="rId1"/>
  </sheets>
  <definedNames>
    <definedName name="Excel_BuiltIn_Print_Area_1">'дод2 (2)'!$A$1:$M$66</definedName>
    <definedName name="_xlnm.Print_Area" localSheetId="0">'дод2 (2)'!$A$1:$M$69</definedName>
  </definedNames>
  <calcPr fullCalcOnLoad="1"/>
</workbook>
</file>

<file path=xl/sharedStrings.xml><?xml version="1.0" encoding="utf-8"?>
<sst xmlns="http://schemas.openxmlformats.org/spreadsheetml/2006/main" count="102" uniqueCount="88">
  <si>
    <t xml:space="preserve">    </t>
  </si>
  <si>
    <t>Додаток 1</t>
  </si>
  <si>
    <t>до рішення районної у місті ради</t>
  </si>
  <si>
    <t>від 20 червня 2014 року  № 331</t>
  </si>
  <si>
    <t>Видатки районного у місті бюджету  на 2014 рік</t>
  </si>
  <si>
    <t xml:space="preserve">за тимчасовою класифікацією видатків та кредитування місцевих бюджетів </t>
  </si>
  <si>
    <t>грн.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</si>
  <si>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</si>
  <si>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</si>
  <si>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</si>
  <si>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</si>
  <si>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</si>
  <si>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</si>
  <si>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</si>
  <si>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</si>
  <si>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</si>
  <si>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</si>
  <si>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</si>
  <si>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</si>
  <si>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</si>
  <si>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</si>
  <si>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</si>
  <si>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</si>
  <si>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</si>
  <si>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</si>
  <si>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</si>
  <si>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</si>
  <si>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070303</t>
  </si>
  <si>
    <t xml:space="preserve">Дитячі будинки (в т. ч.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</si>
  <si>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</si>
  <si>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090000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</si>
  <si>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</si>
  <si>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</si>
  <si>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</si>
  <si>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</si>
  <si>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</si>
  <si>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</si>
  <si>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</si>
  <si>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</si>
  <si>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</si>
  <si>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</si>
  <si>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</si>
  <si>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</si>
  <si>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2</t>
  </si>
  <si>
    <t>продовження  додатка 1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</si>
  <si>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</si>
  <si>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</si>
  <si>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</si>
  <si>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</si>
  <si>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</si>
  <si>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</si>
  <si>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</si>
  <si>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</si>
  <si>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</si>
  <si>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</si>
  <si>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</si>
  <si>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</si>
  <si>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</si>
  <si>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</si>
  <si>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</si>
  <si>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</si>
  <si>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</si>
  <si>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</si>
  <si>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</si>
  <si>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</si>
  <si>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</si>
  <si>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</si>
  <si>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091204</t>
  </si>
  <si>
    <t>Територіальні центри 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</si>
  <si>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</si>
  <si>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</si>
  <si>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</si>
  <si>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інвалідів; центри професійної реабілітації інвалідів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</si>
  <si>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</si>
  <si>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</si>
  <si>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</si>
  <si>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</si>
  <si>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</si>
  <si>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</si>
  <si>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</si>
  <si>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</si>
  <si>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</si>
  <si>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</si>
  <si>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</si>
  <si>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Разом видатки</t>
  </si>
  <si>
    <t xml:space="preserve">У тому числі за рахунок субвенцій з державного бюджету місцевим бюджетам 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</si>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</sst>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i/>
      <sz val="20"/>
      <name val="Arial"/>
      <family val="2"/>
    </font>
    <font>
      <i/>
      <sz val="20"/>
      <color indexed="8"/>
      <name val="Arial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Rage Italic"/>
      <family val="4"/>
    </font>
    <font>
      <sz val="10"/>
      <color indexed="8"/>
      <name val="Rage Italic"/>
      <family val="4"/>
    </font>
    <font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19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4" fontId="28" fillId="0" borderId="11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9" fillId="0" borderId="0" xfId="0" applyFont="1" applyAlignment="1">
      <alignment/>
    </xf>
    <xf numFmtId="49" fontId="30" fillId="0" borderId="14" xfId="0" applyNumberFormat="1" applyFont="1" applyFill="1" applyBorder="1" applyAlignment="1">
      <alignment vertical="center"/>
    </xf>
    <xf numFmtId="49" fontId="30" fillId="0" borderId="15" xfId="0" applyNumberFormat="1" applyFont="1" applyFill="1" applyBorder="1" applyAlignment="1">
      <alignment vertical="center" wrapText="1"/>
    </xf>
    <xf numFmtId="4" fontId="31" fillId="0" borderId="14" xfId="0" applyNumberFormat="1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 horizontal="center"/>
    </xf>
    <xf numFmtId="4" fontId="31" fillId="0" borderId="16" xfId="0" applyNumberFormat="1" applyFont="1" applyFill="1" applyBorder="1" applyAlignment="1">
      <alignment horizontal="center"/>
    </xf>
    <xf numFmtId="3" fontId="32" fillId="0" borderId="14" xfId="0" applyNumberFormat="1" applyFont="1" applyFill="1" applyBorder="1" applyAlignment="1">
      <alignment horizontal="center"/>
    </xf>
    <xf numFmtId="3" fontId="32" fillId="0" borderId="17" xfId="0" applyNumberFormat="1" applyFont="1" applyFill="1" applyBorder="1" applyAlignment="1">
      <alignment horizontal="center"/>
    </xf>
    <xf numFmtId="4" fontId="33" fillId="0" borderId="15" xfId="0" applyNumberFormat="1" applyFont="1" applyFill="1" applyBorder="1" applyAlignment="1">
      <alignment horizontal="center"/>
    </xf>
    <xf numFmtId="4" fontId="33" fillId="0" borderId="14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vertical="center"/>
    </xf>
    <xf numFmtId="49" fontId="27" fillId="0" borderId="12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49" fontId="3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3" fontId="32" fillId="0" borderId="18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30" fillId="0" borderId="20" xfId="0" applyNumberFormat="1" applyFont="1" applyFill="1" applyBorder="1" applyAlignment="1">
      <alignment vertical="center" wrapText="1"/>
    </xf>
    <xf numFmtId="0" fontId="30" fillId="0" borderId="21" xfId="0" applyFont="1" applyFill="1" applyBorder="1" applyAlignment="1">
      <alignment wrapText="1"/>
    </xf>
    <xf numFmtId="3" fontId="31" fillId="0" borderId="20" xfId="0" applyNumberFormat="1" applyFont="1" applyFill="1" applyBorder="1" applyAlignment="1">
      <alignment horizontal="center"/>
    </xf>
    <xf numFmtId="3" fontId="32" fillId="0" borderId="20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3" fontId="32" fillId="0" borderId="22" xfId="0" applyNumberFormat="1" applyFont="1" applyFill="1" applyBorder="1" applyAlignment="1">
      <alignment horizontal="center"/>
    </xf>
    <xf numFmtId="3" fontId="19" fillId="0" borderId="22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3" fontId="35" fillId="0" borderId="20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49" fontId="26" fillId="0" borderId="2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vertical="top" wrapText="1"/>
    </xf>
    <xf numFmtId="3" fontId="35" fillId="0" borderId="25" xfId="0" applyNumberFormat="1" applyFont="1" applyFill="1" applyBorder="1" applyAlignment="1">
      <alignment horizontal="center"/>
    </xf>
    <xf numFmtId="3" fontId="32" fillId="0" borderId="2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vertical="center"/>
    </xf>
    <xf numFmtId="0" fontId="30" fillId="0" borderId="20" xfId="0" applyFont="1" applyFill="1" applyBorder="1" applyAlignment="1">
      <alignment wrapText="1"/>
    </xf>
    <xf numFmtId="3" fontId="31" fillId="0" borderId="21" xfId="0" applyNumberFormat="1" applyFont="1" applyFill="1" applyBorder="1" applyAlignment="1">
      <alignment horizontal="center"/>
    </xf>
    <xf numFmtId="3" fontId="31" fillId="0" borderId="25" xfId="0" applyNumberFormat="1" applyFont="1" applyFill="1" applyBorder="1" applyAlignment="1">
      <alignment horizontal="center"/>
    </xf>
    <xf numFmtId="3" fontId="28" fillId="0" borderId="21" xfId="0" applyNumberFormat="1" applyFont="1" applyFill="1" applyBorder="1" applyAlignment="1">
      <alignment horizontal="center"/>
    </xf>
    <xf numFmtId="3" fontId="28" fillId="0" borderId="20" xfId="0" applyNumberFormat="1" applyFont="1" applyFill="1" applyBorder="1" applyAlignment="1">
      <alignment horizontal="center"/>
    </xf>
    <xf numFmtId="49" fontId="30" fillId="0" borderId="24" xfId="0" applyNumberFormat="1" applyFont="1" applyFill="1" applyBorder="1" applyAlignment="1">
      <alignment vertical="center" wrapText="1"/>
    </xf>
    <xf numFmtId="3" fontId="28" fillId="0" borderId="25" xfId="0" applyNumberFormat="1" applyFont="1" applyFill="1" applyBorder="1" applyAlignment="1">
      <alignment horizontal="center"/>
    </xf>
    <xf numFmtId="3" fontId="33" fillId="0" borderId="20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3" fontId="31" fillId="0" borderId="27" xfId="0" applyNumberFormat="1" applyFont="1" applyFill="1" applyBorder="1" applyAlignment="1">
      <alignment horizontal="center"/>
    </xf>
    <xf numFmtId="3" fontId="28" fillId="0" borderId="28" xfId="0" applyNumberFormat="1" applyFont="1" applyFill="1" applyBorder="1" applyAlignment="1">
      <alignment horizontal="center"/>
    </xf>
    <xf numFmtId="3" fontId="28" fillId="0" borderId="27" xfId="0" applyNumberFormat="1" applyFont="1" applyFill="1" applyBorder="1" applyAlignment="1">
      <alignment horizontal="center"/>
    </xf>
    <xf numFmtId="3" fontId="28" fillId="0" borderId="29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vertical="center" wrapText="1"/>
    </xf>
    <xf numFmtId="0" fontId="30" fillId="0" borderId="31" xfId="0" applyFont="1" applyFill="1" applyBorder="1" applyAlignment="1">
      <alignment wrapText="1"/>
    </xf>
    <xf numFmtId="3" fontId="33" fillId="0" borderId="30" xfId="0" applyNumberFormat="1" applyFont="1" applyFill="1" applyBorder="1" applyAlignment="1">
      <alignment horizontal="center"/>
    </xf>
    <xf numFmtId="3" fontId="28" fillId="0" borderId="30" xfId="0" applyNumberFormat="1" applyFont="1" applyFill="1" applyBorder="1" applyAlignment="1">
      <alignment horizontal="center"/>
    </xf>
    <xf numFmtId="3" fontId="28" fillId="0" borderId="31" xfId="0" applyNumberFormat="1" applyFont="1" applyFill="1" applyBorder="1" applyAlignment="1">
      <alignment horizontal="center"/>
    </xf>
    <xf numFmtId="3" fontId="28" fillId="0" borderId="32" xfId="0" applyNumberFormat="1" applyFont="1" applyFill="1" applyBorder="1" applyAlignment="1">
      <alignment horizontal="center"/>
    </xf>
    <xf numFmtId="3" fontId="31" fillId="0" borderId="3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3" fontId="31" fillId="0" borderId="18" xfId="0" applyNumberFormat="1" applyFont="1" applyFill="1" applyBorder="1" applyAlignment="1">
      <alignment horizontal="center"/>
    </xf>
    <xf numFmtId="3" fontId="28" fillId="0" borderId="24" xfId="0" applyNumberFormat="1" applyFont="1" applyFill="1" applyBorder="1" applyAlignment="1">
      <alignment horizontal="center"/>
    </xf>
    <xf numFmtId="3" fontId="33" fillId="0" borderId="18" xfId="0" applyNumberFormat="1" applyFont="1" applyFill="1" applyBorder="1" applyAlignment="1">
      <alignment horizontal="center"/>
    </xf>
    <xf numFmtId="49" fontId="30" fillId="0" borderId="33" xfId="0" applyNumberFormat="1" applyFont="1" applyFill="1" applyBorder="1" applyAlignment="1">
      <alignment vertical="center" wrapText="1"/>
    </xf>
    <xf numFmtId="3" fontId="28" fillId="0" borderId="33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8" fillId="0" borderId="34" xfId="0" applyNumberFormat="1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3" fontId="31" fillId="0" borderId="33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vertical="center" wrapText="1"/>
    </xf>
    <xf numFmtId="3" fontId="28" fillId="0" borderId="18" xfId="0" applyNumberFormat="1" applyFont="1" applyFill="1" applyBorder="1" applyAlignment="1">
      <alignment horizontal="center"/>
    </xf>
    <xf numFmtId="3" fontId="28" fillId="0" borderId="19" xfId="0" applyNumberFormat="1" applyFont="1" applyFill="1" applyBorder="1" applyAlignment="1">
      <alignment horizontal="center"/>
    </xf>
    <xf numFmtId="3" fontId="28" fillId="0" borderId="36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center"/>
    </xf>
    <xf numFmtId="3" fontId="31" fillId="0" borderId="34" xfId="0" applyNumberFormat="1" applyFont="1" applyFill="1" applyBorder="1" applyAlignment="1">
      <alignment horizontal="center"/>
    </xf>
    <xf numFmtId="4" fontId="31" fillId="0" borderId="18" xfId="0" applyNumberFormat="1" applyFont="1" applyFill="1" applyBorder="1" applyAlignment="1">
      <alignment horizontal="center"/>
    </xf>
    <xf numFmtId="3" fontId="31" fillId="0" borderId="24" xfId="0" applyNumberFormat="1" applyFont="1" applyFill="1" applyBorder="1" applyAlignment="1">
      <alignment horizontal="center"/>
    </xf>
    <xf numFmtId="4" fontId="31" fillId="0" borderId="20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/>
    </xf>
    <xf numFmtId="4" fontId="33" fillId="0" borderId="18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49" fontId="30" fillId="0" borderId="37" xfId="0" applyNumberFormat="1" applyFont="1" applyFill="1" applyBorder="1" applyAlignment="1">
      <alignment horizontal="left"/>
    </xf>
    <xf numFmtId="49" fontId="30" fillId="0" borderId="38" xfId="0" applyNumberFormat="1" applyFont="1" applyFill="1" applyBorder="1" applyAlignment="1">
      <alignment horizontal="left" vertical="center" wrapText="1"/>
    </xf>
    <xf numFmtId="3" fontId="35" fillId="0" borderId="21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wrapText="1"/>
    </xf>
    <xf numFmtId="49" fontId="30" fillId="0" borderId="33" xfId="0" applyNumberFormat="1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wrapText="1"/>
    </xf>
    <xf numFmtId="3" fontId="31" fillId="0" borderId="22" xfId="0" applyNumberFormat="1" applyFont="1" applyFill="1" applyBorder="1" applyAlignment="1">
      <alignment horizontal="center"/>
    </xf>
    <xf numFmtId="3" fontId="28" fillId="0" borderId="35" xfId="0" applyNumberFormat="1" applyFont="1" applyFill="1" applyBorder="1" applyAlignment="1">
      <alignment horizontal="center"/>
    </xf>
    <xf numFmtId="3" fontId="28" fillId="0" borderId="39" xfId="0" applyNumberFormat="1" applyFont="1" applyFill="1" applyBorder="1" applyAlignment="1">
      <alignment horizontal="center"/>
    </xf>
    <xf numFmtId="3" fontId="31" fillId="0" borderId="39" xfId="0" applyNumberFormat="1" applyFont="1" applyFill="1" applyBorder="1" applyAlignment="1">
      <alignment horizontal="center"/>
    </xf>
    <xf numFmtId="3" fontId="28" fillId="0" borderId="4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wrapText="1"/>
    </xf>
    <xf numFmtId="3" fontId="28" fillId="0" borderId="10" xfId="0" applyNumberFormat="1" applyFont="1" applyFill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3" fontId="28" fillId="0" borderId="1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" fontId="31" fillId="0" borderId="22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/>
    </xf>
    <xf numFmtId="4" fontId="39" fillId="0" borderId="1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3" fontId="39" fillId="0" borderId="12" xfId="0" applyNumberFormat="1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left" vertical="center"/>
    </xf>
    <xf numFmtId="3" fontId="31" fillId="0" borderId="41" xfId="0" applyNumberFormat="1" applyFont="1" applyFill="1" applyBorder="1" applyAlignment="1">
      <alignment horizontal="center"/>
    </xf>
    <xf numFmtId="3" fontId="31" fillId="0" borderId="32" xfId="0" applyNumberFormat="1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left" vertical="center" wrapText="1"/>
    </xf>
    <xf numFmtId="4" fontId="31" fillId="0" borderId="42" xfId="0" applyNumberFormat="1" applyFont="1" applyFill="1" applyBorder="1" applyAlignment="1">
      <alignment horizontal="center"/>
    </xf>
    <xf numFmtId="3" fontId="31" fillId="0" borderId="43" xfId="0" applyNumberFormat="1" applyFont="1" applyFill="1" applyBorder="1" applyAlignment="1">
      <alignment horizontal="center"/>
    </xf>
    <xf numFmtId="3" fontId="31" fillId="0" borderId="40" xfId="0" applyNumberFormat="1" applyFont="1" applyFill="1" applyBorder="1" applyAlignment="1">
      <alignment horizontal="center"/>
    </xf>
    <xf numFmtId="4" fontId="31" fillId="0" borderId="35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right"/>
    </xf>
    <xf numFmtId="3" fontId="31" fillId="0" borderId="44" xfId="0" applyNumberFormat="1" applyFont="1" applyFill="1" applyBorder="1" applyAlignment="1">
      <alignment horizontal="center"/>
    </xf>
    <xf numFmtId="3" fontId="35" fillId="0" borderId="44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5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zoomScale="69" zoomScaleNormal="69" zoomScaleSheetLayoutView="50" zoomScalePageLayoutView="0" workbookViewId="0" topLeftCell="A55">
      <selection activeCell="A69" sqref="A69"/>
    </sheetView>
  </sheetViews>
  <sheetFormatPr defaultColWidth="9.140625" defaultRowHeight="12.75"/>
  <cols>
    <col min="1" max="1" width="14.8515625" style="1" customWidth="1"/>
    <col min="2" max="2" width="84.00390625" style="1" customWidth="1"/>
    <col min="3" max="3" width="20.7109375" style="1" customWidth="1"/>
    <col min="4" max="4" width="16.57421875" style="1" customWidth="1"/>
    <col min="5" max="5" width="15.28125" style="1" customWidth="1"/>
    <col min="6" max="6" width="16.57421875" style="1" customWidth="1"/>
    <col min="7" max="7" width="15.57421875" style="1" customWidth="1"/>
    <col min="8" max="8" width="15.8515625" style="1" customWidth="1"/>
    <col min="9" max="9" width="14.140625" style="1" customWidth="1"/>
    <col min="10" max="11" width="16.57421875" style="1" customWidth="1"/>
    <col min="12" max="12" width="22.00390625" style="1" customWidth="1"/>
    <col min="13" max="13" width="21.7109375" style="1" customWidth="1"/>
    <col min="14" max="14" width="10.421875" style="1" customWidth="1"/>
    <col min="15" max="15" width="17.28125" style="1" customWidth="1"/>
    <col min="16" max="16" width="54.421875" style="1" customWidth="1"/>
    <col min="17" max="29" width="9.140625" style="1" customWidth="1"/>
  </cols>
  <sheetData>
    <row r="1" spans="1:13" ht="20.25">
      <c r="A1" s="1" t="s">
        <v>0</v>
      </c>
      <c r="J1" s="174" t="s">
        <v>1</v>
      </c>
      <c r="K1" s="174"/>
      <c r="L1" s="174"/>
      <c r="M1" s="174"/>
    </row>
    <row r="2" spans="10:13" ht="20.25">
      <c r="J2" s="174" t="s">
        <v>2</v>
      </c>
      <c r="K2" s="174"/>
      <c r="L2" s="174"/>
      <c r="M2" s="174"/>
    </row>
    <row r="3" spans="10:14" ht="20.25" customHeight="1">
      <c r="J3" s="175" t="s">
        <v>3</v>
      </c>
      <c r="K3" s="175"/>
      <c r="L3" s="175"/>
      <c r="M3" s="175"/>
      <c r="N3" s="2"/>
    </row>
    <row r="4" spans="1:13" ht="21" customHeight="1">
      <c r="A4" s="176" t="s">
        <v>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21" customHeight="1">
      <c r="A5" s="177" t="s">
        <v>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12.75" customHeight="1">
      <c r="A6" s="3"/>
      <c r="M6" s="1" t="s">
        <v>6</v>
      </c>
    </row>
    <row r="7" spans="1:13" ht="12.75" customHeight="1">
      <c r="A7" s="178" t="s">
        <v>7</v>
      </c>
      <c r="B7" s="178" t="s">
        <v>8</v>
      </c>
      <c r="C7" s="179" t="s">
        <v>9</v>
      </c>
      <c r="D7" s="179"/>
      <c r="E7" s="179"/>
      <c r="F7" s="179" t="s">
        <v>10</v>
      </c>
      <c r="G7" s="179"/>
      <c r="H7" s="179"/>
      <c r="I7" s="179"/>
      <c r="J7" s="179"/>
      <c r="K7" s="179"/>
      <c r="L7" s="179"/>
      <c r="M7" s="180" t="s">
        <v>11</v>
      </c>
    </row>
    <row r="8" spans="1:13" ht="17.25" customHeight="1">
      <c r="A8" s="178"/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</row>
    <row r="9" spans="1:13" ht="16.5" customHeight="1">
      <c r="A9" s="178"/>
      <c r="B9" s="178"/>
      <c r="C9" s="181" t="s">
        <v>12</v>
      </c>
      <c r="D9" s="178" t="s">
        <v>13</v>
      </c>
      <c r="E9" s="178"/>
      <c r="F9" s="181" t="s">
        <v>12</v>
      </c>
      <c r="G9" s="181" t="s">
        <v>14</v>
      </c>
      <c r="H9" s="178" t="s">
        <v>13</v>
      </c>
      <c r="I9" s="178"/>
      <c r="J9" s="181" t="s">
        <v>15</v>
      </c>
      <c r="K9" s="181" t="s">
        <v>13</v>
      </c>
      <c r="L9" s="181"/>
      <c r="M9" s="180"/>
    </row>
    <row r="10" spans="1:13" ht="14.25" customHeight="1">
      <c r="A10" s="178"/>
      <c r="B10" s="178"/>
      <c r="C10" s="181"/>
      <c r="D10" s="181" t="s">
        <v>16</v>
      </c>
      <c r="E10" s="182" t="s">
        <v>17</v>
      </c>
      <c r="F10" s="181"/>
      <c r="G10" s="181"/>
      <c r="H10" s="181" t="s">
        <v>16</v>
      </c>
      <c r="I10" s="182" t="s">
        <v>17</v>
      </c>
      <c r="J10" s="181"/>
      <c r="K10" s="183" t="s">
        <v>18</v>
      </c>
      <c r="L10" s="4" t="s">
        <v>13</v>
      </c>
      <c r="M10" s="180"/>
    </row>
    <row r="11" spans="1:13" ht="12.75" customHeight="1">
      <c r="A11" s="178"/>
      <c r="B11" s="178"/>
      <c r="C11" s="181"/>
      <c r="D11" s="181"/>
      <c r="E11" s="182"/>
      <c r="F11" s="181"/>
      <c r="G11" s="181"/>
      <c r="H11" s="181"/>
      <c r="I11" s="182"/>
      <c r="J11" s="181"/>
      <c r="K11" s="181"/>
      <c r="L11" s="184" t="s">
        <v>19</v>
      </c>
      <c r="M11" s="180"/>
    </row>
    <row r="12" spans="1:13" ht="12.75">
      <c r="A12" s="178"/>
      <c r="B12" s="178"/>
      <c r="C12" s="181"/>
      <c r="D12" s="181"/>
      <c r="E12" s="182"/>
      <c r="F12" s="181"/>
      <c r="G12" s="181"/>
      <c r="H12" s="181"/>
      <c r="I12" s="182"/>
      <c r="J12" s="181"/>
      <c r="K12" s="181"/>
      <c r="L12" s="184"/>
      <c r="M12" s="180"/>
    </row>
    <row r="13" spans="1:13" ht="12.75">
      <c r="A13" s="178"/>
      <c r="B13" s="178"/>
      <c r="C13" s="181"/>
      <c r="D13" s="181"/>
      <c r="E13" s="182"/>
      <c r="F13" s="181"/>
      <c r="G13" s="181"/>
      <c r="H13" s="181"/>
      <c r="I13" s="182"/>
      <c r="J13" s="181"/>
      <c r="K13" s="181"/>
      <c r="L13" s="184"/>
      <c r="M13" s="180"/>
    </row>
    <row r="14" spans="1:13" ht="75.75" customHeight="1">
      <c r="A14" s="178"/>
      <c r="B14" s="178"/>
      <c r="C14" s="181"/>
      <c r="D14" s="181"/>
      <c r="E14" s="182"/>
      <c r="F14" s="181"/>
      <c r="G14" s="181"/>
      <c r="H14" s="181"/>
      <c r="I14" s="182"/>
      <c r="J14" s="181"/>
      <c r="K14" s="181"/>
      <c r="L14" s="184"/>
      <c r="M14" s="180"/>
    </row>
    <row r="15" spans="1:15" ht="12.75">
      <c r="A15" s="5">
        <v>1</v>
      </c>
      <c r="B15" s="5">
        <v>2</v>
      </c>
      <c r="C15" s="6">
        <v>3</v>
      </c>
      <c r="D15" s="5">
        <v>4</v>
      </c>
      <c r="E15" s="7">
        <v>5</v>
      </c>
      <c r="F15" s="8">
        <v>6</v>
      </c>
      <c r="G15" s="5">
        <v>7</v>
      </c>
      <c r="H15" s="5">
        <v>8</v>
      </c>
      <c r="I15" s="9">
        <v>9</v>
      </c>
      <c r="J15" s="5">
        <v>10</v>
      </c>
      <c r="K15" s="10">
        <v>11</v>
      </c>
      <c r="L15" s="10">
        <v>12</v>
      </c>
      <c r="M15" s="5">
        <v>13</v>
      </c>
      <c r="O15" s="11"/>
    </row>
    <row r="16" spans="1:29" s="19" customFormat="1" ht="19.5" customHeight="1">
      <c r="A16" s="12" t="s">
        <v>20</v>
      </c>
      <c r="B16" s="13" t="s">
        <v>21</v>
      </c>
      <c r="C16" s="14">
        <f aca="true" t="shared" si="0" ref="C16:L16">C17</f>
        <v>13205059.37</v>
      </c>
      <c r="D16" s="15">
        <f t="shared" si="0"/>
        <v>7927890</v>
      </c>
      <c r="E16" s="15">
        <f t="shared" si="0"/>
        <v>577843</v>
      </c>
      <c r="F16" s="14">
        <f t="shared" si="0"/>
        <v>176733.8</v>
      </c>
      <c r="G16" s="15">
        <f t="shared" si="0"/>
        <v>1909</v>
      </c>
      <c r="H16" s="15">
        <f t="shared" si="0"/>
        <v>0</v>
      </c>
      <c r="I16" s="15">
        <f t="shared" si="0"/>
        <v>0</v>
      </c>
      <c r="J16" s="16">
        <f t="shared" si="0"/>
        <v>174824.8</v>
      </c>
      <c r="K16" s="16">
        <f t="shared" si="0"/>
        <v>174824.8</v>
      </c>
      <c r="L16" s="16">
        <f t="shared" si="0"/>
        <v>54964.8</v>
      </c>
      <c r="M16" s="17">
        <f>C16+F16</f>
        <v>13381793.17</v>
      </c>
      <c r="N16" s="18"/>
      <c r="O16" s="1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19" customFormat="1" ht="18">
      <c r="A17" s="20" t="s">
        <v>22</v>
      </c>
      <c r="B17" s="21" t="s">
        <v>23</v>
      </c>
      <c r="C17" s="22">
        <f>13197300+457537.37+15722-392400-137700+64600</f>
        <v>13205059.37</v>
      </c>
      <c r="D17" s="23">
        <f>8320290-392400</f>
        <v>7927890</v>
      </c>
      <c r="E17" s="23">
        <f>513243+64600</f>
        <v>577843</v>
      </c>
      <c r="F17" s="24">
        <f>G17+J17</f>
        <v>176733.8</v>
      </c>
      <c r="G17" s="25">
        <v>1909</v>
      </c>
      <c r="H17" s="26"/>
      <c r="I17" s="25"/>
      <c r="J17" s="22">
        <f>K17</f>
        <v>174824.8</v>
      </c>
      <c r="K17" s="27">
        <f>119860+54964.8</f>
        <v>174824.8</v>
      </c>
      <c r="L17" s="28">
        <v>54964.8</v>
      </c>
      <c r="M17" s="22">
        <f>C17+F17</f>
        <v>13381793.17</v>
      </c>
      <c r="N17" s="18">
        <f>M17-G17</f>
        <v>13379884.17</v>
      </c>
      <c r="O17" s="18">
        <f>M17-11536641</f>
        <v>1845152.17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19" customFormat="1" ht="18" customHeight="1">
      <c r="A18" s="29" t="s">
        <v>24</v>
      </c>
      <c r="B18" s="30" t="s">
        <v>25</v>
      </c>
      <c r="C18" s="31">
        <f>C20</f>
        <v>566868</v>
      </c>
      <c r="D18" s="31"/>
      <c r="E18" s="31"/>
      <c r="F18" s="32"/>
      <c r="G18" s="31"/>
      <c r="H18" s="15"/>
      <c r="I18" s="31"/>
      <c r="J18" s="31"/>
      <c r="K18" s="33"/>
      <c r="L18" s="31"/>
      <c r="M18" s="31">
        <f>M20</f>
        <v>566868</v>
      </c>
      <c r="N18" s="34"/>
      <c r="O18" s="1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19" customFormat="1" ht="67.5" customHeight="1">
      <c r="A19" s="35"/>
      <c r="B19" s="36" t="s">
        <v>26</v>
      </c>
      <c r="C19" s="37">
        <f>C18</f>
        <v>566868</v>
      </c>
      <c r="D19" s="38"/>
      <c r="E19" s="38"/>
      <c r="F19" s="39"/>
      <c r="G19" s="38"/>
      <c r="H19" s="39"/>
      <c r="I19" s="38"/>
      <c r="J19" s="38"/>
      <c r="K19" s="39"/>
      <c r="L19" s="38"/>
      <c r="M19" s="37">
        <f>C19</f>
        <v>566868</v>
      </c>
      <c r="N19" s="40"/>
      <c r="O19" s="1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19" customFormat="1" ht="18">
      <c r="A20" s="41" t="s">
        <v>27</v>
      </c>
      <c r="B20" s="42" t="s">
        <v>28</v>
      </c>
      <c r="C20" s="43">
        <f>633022-66154</f>
        <v>566868</v>
      </c>
      <c r="D20" s="44"/>
      <c r="E20" s="45"/>
      <c r="F20" s="46"/>
      <c r="G20" s="44"/>
      <c r="H20" s="46"/>
      <c r="I20" s="44"/>
      <c r="J20" s="45"/>
      <c r="K20" s="46"/>
      <c r="L20" s="45"/>
      <c r="M20" s="44">
        <f>C20+F20</f>
        <v>566868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13" ht="68.25" customHeight="1">
      <c r="A21" s="47"/>
      <c r="B21" s="48" t="s">
        <v>29</v>
      </c>
      <c r="C21" s="49">
        <f>C20</f>
        <v>566868</v>
      </c>
      <c r="D21" s="49"/>
      <c r="E21" s="50"/>
      <c r="F21" s="51"/>
      <c r="G21" s="49"/>
      <c r="H21" s="51"/>
      <c r="I21" s="49"/>
      <c r="J21" s="50"/>
      <c r="K21" s="51"/>
      <c r="L21" s="50"/>
      <c r="M21" s="49">
        <f>C21+F21</f>
        <v>566868</v>
      </c>
    </row>
    <row r="22" spans="1:29" s="19" customFormat="1" ht="21" customHeight="1">
      <c r="A22" s="12" t="s">
        <v>30</v>
      </c>
      <c r="B22" s="52" t="s">
        <v>31</v>
      </c>
      <c r="C22" s="53">
        <f>C26+C28+C30+C34+C36+C38+C40+C42+C44+C46+C47+C48+C49+C50+C51+C53+C54+C52</f>
        <v>104291911.92</v>
      </c>
      <c r="D22" s="31">
        <f>D26+D28+D30+D34+D36+D38+D40+D42+D44+D46+D47+D48+D49+D50+D51+D53+D54+D52</f>
        <v>6848183</v>
      </c>
      <c r="E22" s="31">
        <f>E26+E28+E30+E34+E36+E38+E40+E42+E44+E46+E47+E48+E49+E50+E51+E53+E54+E52</f>
        <v>469854</v>
      </c>
      <c r="F22" s="53">
        <f>F26+F28+F30+F34+F36+F38+F40+F42+F44+F46+F47+F48+F49+F50+F51+F53+F54+F52</f>
        <v>787733.84</v>
      </c>
      <c r="G22" s="31">
        <f>G26+G28+G30+G34+G36+G38+G40+G42+G44+G46+G47+G48+G49+G50+G51+G53+G54++G52</f>
        <v>354082</v>
      </c>
      <c r="H22" s="31">
        <f aca="true" t="shared" si="1" ref="H22:M22">H26+H28+H30+H34+H36+H38+H40+H42+H44+H46+H47+H48+H49+H50+H51+H53+H54+H52</f>
        <v>221400</v>
      </c>
      <c r="I22" s="31">
        <f t="shared" si="1"/>
        <v>31575</v>
      </c>
      <c r="J22" s="53">
        <f t="shared" si="1"/>
        <v>433651.83999999997</v>
      </c>
      <c r="K22" s="53">
        <f t="shared" si="1"/>
        <v>422775.83999999997</v>
      </c>
      <c r="L22" s="31">
        <f t="shared" si="1"/>
        <v>208800</v>
      </c>
      <c r="M22" s="53">
        <f t="shared" si="1"/>
        <v>105079645.76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13" ht="18.75" customHeight="1">
      <c r="A23" s="54"/>
      <c r="B23" s="55" t="s">
        <v>32</v>
      </c>
      <c r="C23" s="56"/>
      <c r="D23" s="57"/>
      <c r="E23" s="56"/>
      <c r="F23" s="58"/>
      <c r="G23" s="57"/>
      <c r="H23" s="56"/>
      <c r="I23" s="57"/>
      <c r="J23" s="56"/>
      <c r="K23" s="57"/>
      <c r="L23" s="56"/>
      <c r="M23" s="56"/>
    </row>
    <row r="24" spans="1:13" ht="28.5" customHeight="1">
      <c r="A24" s="59"/>
      <c r="B24" s="60" t="s">
        <v>33</v>
      </c>
      <c r="C24" s="44">
        <f>C29+C31+C35+C37+C39+C41+C43+C45+C55</f>
        <v>93271000</v>
      </c>
      <c r="D24" s="61">
        <f>D29+D31+D35+D37+D39+D41+D43+D45+D55</f>
        <v>0</v>
      </c>
      <c r="E24" s="61">
        <f>E29+E31+E35+E37+E39+E41+E43+E45+E55</f>
        <v>0</v>
      </c>
      <c r="F24" s="62"/>
      <c r="G24" s="46"/>
      <c r="H24" s="45"/>
      <c r="I24" s="46"/>
      <c r="J24" s="45"/>
      <c r="K24" s="46"/>
      <c r="L24" s="45"/>
      <c r="M24" s="44">
        <f>C24</f>
        <v>93271000</v>
      </c>
    </row>
    <row r="25" spans="1:29" s="19" customFormat="1" ht="108.75" customHeight="1">
      <c r="A25" s="63"/>
      <c r="B25" s="64" t="s">
        <v>34</v>
      </c>
      <c r="C25" s="44"/>
      <c r="D25" s="65">
        <f>D27</f>
        <v>0</v>
      </c>
      <c r="E25" s="61">
        <f>E27</f>
        <v>0</v>
      </c>
      <c r="F25" s="66">
        <f>F26</f>
        <v>208800</v>
      </c>
      <c r="G25" s="46"/>
      <c r="H25" s="45"/>
      <c r="I25" s="46"/>
      <c r="J25" s="44">
        <f>J26</f>
        <v>208800</v>
      </c>
      <c r="K25" s="44">
        <f>K26</f>
        <v>208800</v>
      </c>
      <c r="L25" s="44">
        <f>L26</f>
        <v>208800</v>
      </c>
      <c r="M25" s="44">
        <f>F25+C25</f>
        <v>208800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19" customFormat="1" ht="105.75" customHeight="1">
      <c r="A26" s="67" t="s">
        <v>35</v>
      </c>
      <c r="B26" s="68" t="s">
        <v>36</v>
      </c>
      <c r="C26" s="43"/>
      <c r="D26" s="69"/>
      <c r="E26" s="43"/>
      <c r="F26" s="70">
        <f>G26+J26</f>
        <v>208800</v>
      </c>
      <c r="G26" s="71"/>
      <c r="H26" s="72"/>
      <c r="I26" s="71"/>
      <c r="J26" s="43">
        <f>K26</f>
        <v>208800</v>
      </c>
      <c r="K26" s="69">
        <f>L26</f>
        <v>208800</v>
      </c>
      <c r="L26" s="43">
        <v>208800</v>
      </c>
      <c r="M26" s="43">
        <f>F26+C26</f>
        <v>208800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19" customFormat="1" ht="135.75" customHeight="1">
      <c r="A27" s="63"/>
      <c r="B27" s="64" t="s">
        <v>37</v>
      </c>
      <c r="C27" s="43"/>
      <c r="D27" s="71"/>
      <c r="E27" s="72"/>
      <c r="F27" s="70">
        <f>F26</f>
        <v>208800</v>
      </c>
      <c r="G27" s="71"/>
      <c r="H27" s="72"/>
      <c r="I27" s="71"/>
      <c r="J27" s="43">
        <f>J26</f>
        <v>208800</v>
      </c>
      <c r="K27" s="43">
        <f>K26</f>
        <v>208800</v>
      </c>
      <c r="L27" s="43">
        <f>L26</f>
        <v>208800</v>
      </c>
      <c r="M27" s="43">
        <f>F27+C27</f>
        <v>208800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19" customFormat="1" ht="19.5" customHeight="1">
      <c r="A28" s="73" t="s">
        <v>38</v>
      </c>
      <c r="B28" s="68" t="s">
        <v>39</v>
      </c>
      <c r="C28" s="43">
        <f>1178500-30500</f>
        <v>1148000</v>
      </c>
      <c r="D28" s="71"/>
      <c r="E28" s="72"/>
      <c r="F28" s="74"/>
      <c r="G28" s="71"/>
      <c r="H28" s="72"/>
      <c r="I28" s="71"/>
      <c r="J28" s="72"/>
      <c r="K28" s="71"/>
      <c r="L28" s="72"/>
      <c r="M28" s="43">
        <f>C28+F28</f>
        <v>1148000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13" ht="40.5" customHeight="1">
      <c r="A29" s="73"/>
      <c r="B29" s="60" t="s">
        <v>40</v>
      </c>
      <c r="C29" s="43">
        <f>C28</f>
        <v>1148000</v>
      </c>
      <c r="D29" s="71"/>
      <c r="E29" s="72"/>
      <c r="F29" s="74"/>
      <c r="G29" s="71"/>
      <c r="H29" s="72"/>
      <c r="I29" s="71"/>
      <c r="J29" s="72"/>
      <c r="K29" s="71"/>
      <c r="L29" s="72"/>
      <c r="M29" s="43">
        <f>C29+F29</f>
        <v>1148000</v>
      </c>
    </row>
    <row r="30" spans="1:29" s="19" customFormat="1" ht="18" customHeight="1">
      <c r="A30" s="73" t="s">
        <v>41</v>
      </c>
      <c r="B30" s="68" t="s">
        <v>42</v>
      </c>
      <c r="C30" s="75">
        <f>13522900-8107600+633100</f>
        <v>6048400</v>
      </c>
      <c r="D30" s="71"/>
      <c r="E30" s="72"/>
      <c r="F30" s="74"/>
      <c r="G30" s="71"/>
      <c r="H30" s="72"/>
      <c r="I30" s="71"/>
      <c r="J30" s="72"/>
      <c r="K30" s="71"/>
      <c r="L30" s="72"/>
      <c r="M30" s="43">
        <f>C30+F30</f>
        <v>6048400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13" ht="40.5" customHeight="1">
      <c r="A31" s="76"/>
      <c r="B31" s="77" t="s">
        <v>40</v>
      </c>
      <c r="C31" s="78">
        <f>C30</f>
        <v>6048400</v>
      </c>
      <c r="D31" s="79"/>
      <c r="E31" s="80"/>
      <c r="F31" s="81"/>
      <c r="G31" s="79"/>
      <c r="H31" s="80"/>
      <c r="I31" s="79"/>
      <c r="J31" s="80"/>
      <c r="K31" s="79"/>
      <c r="L31" s="80"/>
      <c r="M31" s="78">
        <f>C31+F31</f>
        <v>6048400</v>
      </c>
    </row>
    <row r="32" spans="1:15" ht="23.25" customHeight="1">
      <c r="A32" s="82"/>
      <c r="B32" s="82"/>
      <c r="C32" s="83"/>
      <c r="D32" s="83"/>
      <c r="E32" s="83" t="s">
        <v>43</v>
      </c>
      <c r="F32" s="83"/>
      <c r="G32" s="83"/>
      <c r="H32" s="83"/>
      <c r="I32" s="83"/>
      <c r="J32" s="83"/>
      <c r="K32" s="83"/>
      <c r="L32" s="185" t="s">
        <v>44</v>
      </c>
      <c r="M32" s="185"/>
      <c r="N32" s="40"/>
      <c r="O32" s="40"/>
    </row>
    <row r="33" spans="1:13" ht="12.75">
      <c r="A33" s="5">
        <v>1</v>
      </c>
      <c r="B33" s="5">
        <v>2</v>
      </c>
      <c r="C33" s="84">
        <v>3</v>
      </c>
      <c r="D33" s="85">
        <v>4</v>
      </c>
      <c r="E33" s="86">
        <v>5</v>
      </c>
      <c r="F33" s="87">
        <v>6</v>
      </c>
      <c r="G33" s="85">
        <v>7</v>
      </c>
      <c r="H33" s="85">
        <v>8</v>
      </c>
      <c r="I33" s="88">
        <v>9</v>
      </c>
      <c r="J33" s="85">
        <v>10</v>
      </c>
      <c r="K33" s="89">
        <v>11</v>
      </c>
      <c r="L33" s="89">
        <v>12</v>
      </c>
      <c r="M33" s="85">
        <v>13</v>
      </c>
    </row>
    <row r="34" spans="1:29" s="19" customFormat="1" ht="18">
      <c r="A34" s="90" t="s">
        <v>45</v>
      </c>
      <c r="B34" s="91" t="s">
        <v>46</v>
      </c>
      <c r="C34" s="92">
        <f>58066900-6889900-33100</f>
        <v>51143900</v>
      </c>
      <c r="D34" s="93"/>
      <c r="E34" s="94"/>
      <c r="F34" s="93"/>
      <c r="G34" s="94"/>
      <c r="H34" s="93"/>
      <c r="I34" s="94"/>
      <c r="J34" s="93"/>
      <c r="K34" s="94"/>
      <c r="L34" s="95"/>
      <c r="M34" s="96">
        <f aca="true" t="shared" si="2" ref="M34:M62">C34+F34</f>
        <v>51143900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3" ht="39.75" customHeight="1">
      <c r="A35" s="41"/>
      <c r="B35" s="97" t="s">
        <v>40</v>
      </c>
      <c r="C35" s="98">
        <f>C34</f>
        <v>51143900</v>
      </c>
      <c r="D35" s="72"/>
      <c r="E35" s="71"/>
      <c r="F35" s="72"/>
      <c r="G35" s="71"/>
      <c r="H35" s="72"/>
      <c r="I35" s="71"/>
      <c r="J35" s="72"/>
      <c r="K35" s="71"/>
      <c r="L35" s="99"/>
      <c r="M35" s="43">
        <f t="shared" si="2"/>
        <v>51143900</v>
      </c>
    </row>
    <row r="36" spans="1:29" s="19" customFormat="1" ht="18">
      <c r="A36" s="41" t="s">
        <v>47</v>
      </c>
      <c r="B36" s="42" t="s">
        <v>48</v>
      </c>
      <c r="C36" s="100">
        <f>6517800-600000</f>
        <v>5917800</v>
      </c>
      <c r="D36" s="72"/>
      <c r="E36" s="71"/>
      <c r="F36" s="72"/>
      <c r="G36" s="71"/>
      <c r="H36" s="72"/>
      <c r="I36" s="71"/>
      <c r="J36" s="72"/>
      <c r="K36" s="71"/>
      <c r="L36" s="99"/>
      <c r="M36" s="43">
        <f t="shared" si="2"/>
        <v>5917800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3" ht="41.25" customHeight="1">
      <c r="A37" s="41"/>
      <c r="B37" s="97" t="s">
        <v>40</v>
      </c>
      <c r="C37" s="98">
        <f>C36</f>
        <v>5917800</v>
      </c>
      <c r="D37" s="72"/>
      <c r="E37" s="71"/>
      <c r="F37" s="72"/>
      <c r="G37" s="71"/>
      <c r="H37" s="72"/>
      <c r="I37" s="71"/>
      <c r="J37" s="72"/>
      <c r="K37" s="71"/>
      <c r="L37" s="99"/>
      <c r="M37" s="43">
        <f t="shared" si="2"/>
        <v>5917800</v>
      </c>
    </row>
    <row r="38" spans="1:29" s="19" customFormat="1" ht="18">
      <c r="A38" s="41" t="s">
        <v>49</v>
      </c>
      <c r="B38" s="42" t="s">
        <v>50</v>
      </c>
      <c r="C38" s="98">
        <v>9235900</v>
      </c>
      <c r="D38" s="72"/>
      <c r="E38" s="71"/>
      <c r="F38" s="72"/>
      <c r="G38" s="71"/>
      <c r="H38" s="72"/>
      <c r="I38" s="71"/>
      <c r="J38" s="72"/>
      <c r="K38" s="71"/>
      <c r="L38" s="99"/>
      <c r="M38" s="43">
        <f t="shared" si="2"/>
        <v>9235900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13" ht="45.75" customHeight="1">
      <c r="A39" s="101"/>
      <c r="B39" s="97" t="s">
        <v>40</v>
      </c>
      <c r="C39" s="98">
        <f>C38</f>
        <v>9235900</v>
      </c>
      <c r="D39" s="102"/>
      <c r="E39" s="103"/>
      <c r="F39" s="102"/>
      <c r="G39" s="103"/>
      <c r="H39" s="102"/>
      <c r="I39" s="103"/>
      <c r="J39" s="102"/>
      <c r="K39" s="103"/>
      <c r="L39" s="104"/>
      <c r="M39" s="105">
        <f t="shared" si="2"/>
        <v>9235900</v>
      </c>
    </row>
    <row r="40" spans="1:29" s="19" customFormat="1" ht="18">
      <c r="A40" s="41" t="s">
        <v>51</v>
      </c>
      <c r="B40" s="42" t="s">
        <v>52</v>
      </c>
      <c r="C40" s="98">
        <f>1008100-218400</f>
        <v>789700</v>
      </c>
      <c r="D40" s="72"/>
      <c r="E40" s="71"/>
      <c r="F40" s="72"/>
      <c r="G40" s="71"/>
      <c r="H40" s="72"/>
      <c r="I40" s="71"/>
      <c r="J40" s="72"/>
      <c r="K40" s="71"/>
      <c r="L40" s="99"/>
      <c r="M40" s="43">
        <f t="shared" si="2"/>
        <v>789700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13" ht="39.75" customHeight="1">
      <c r="A41" s="101"/>
      <c r="B41" s="97" t="s">
        <v>40</v>
      </c>
      <c r="C41" s="98">
        <f>C40</f>
        <v>789700</v>
      </c>
      <c r="D41" s="102"/>
      <c r="E41" s="103"/>
      <c r="F41" s="102"/>
      <c r="G41" s="103"/>
      <c r="H41" s="102"/>
      <c r="I41" s="103"/>
      <c r="J41" s="102"/>
      <c r="K41" s="103"/>
      <c r="L41" s="104"/>
      <c r="M41" s="106">
        <f t="shared" si="2"/>
        <v>789700</v>
      </c>
    </row>
    <row r="42" spans="1:29" s="19" customFormat="1" ht="18">
      <c r="A42" s="41" t="s">
        <v>53</v>
      </c>
      <c r="B42" s="97" t="s">
        <v>54</v>
      </c>
      <c r="C42" s="98">
        <f>84500-2000</f>
        <v>82500</v>
      </c>
      <c r="D42" s="72"/>
      <c r="E42" s="71"/>
      <c r="F42" s="72"/>
      <c r="G42" s="71"/>
      <c r="H42" s="72"/>
      <c r="I42" s="71"/>
      <c r="J42" s="72"/>
      <c r="K42" s="71"/>
      <c r="L42" s="99"/>
      <c r="M42" s="43">
        <f t="shared" si="2"/>
        <v>82500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13" ht="39" customHeight="1">
      <c r="A43" s="101"/>
      <c r="B43" s="97" t="s">
        <v>40</v>
      </c>
      <c r="C43" s="98">
        <f>C42</f>
        <v>82500</v>
      </c>
      <c r="D43" s="102"/>
      <c r="E43" s="103"/>
      <c r="F43" s="102"/>
      <c r="G43" s="103"/>
      <c r="H43" s="102"/>
      <c r="I43" s="103"/>
      <c r="J43" s="102"/>
      <c r="K43" s="103"/>
      <c r="L43" s="104"/>
      <c r="M43" s="43">
        <f t="shared" si="2"/>
        <v>82500</v>
      </c>
    </row>
    <row r="44" spans="1:29" s="19" customFormat="1" ht="18">
      <c r="A44" s="41" t="s">
        <v>55</v>
      </c>
      <c r="B44" s="42" t="s">
        <v>56</v>
      </c>
      <c r="C44" s="98">
        <v>3582700</v>
      </c>
      <c r="D44" s="72"/>
      <c r="E44" s="71"/>
      <c r="F44" s="72"/>
      <c r="G44" s="71"/>
      <c r="H44" s="72"/>
      <c r="I44" s="71"/>
      <c r="J44" s="72"/>
      <c r="K44" s="71"/>
      <c r="L44" s="99"/>
      <c r="M44" s="43">
        <f t="shared" si="2"/>
        <v>3582700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13" ht="42" customHeight="1">
      <c r="A45" s="107"/>
      <c r="B45" s="97" t="s">
        <v>40</v>
      </c>
      <c r="C45" s="98">
        <f>C44</f>
        <v>3582700</v>
      </c>
      <c r="D45" s="108"/>
      <c r="E45" s="109"/>
      <c r="F45" s="108"/>
      <c r="G45" s="109"/>
      <c r="H45" s="108"/>
      <c r="I45" s="109"/>
      <c r="J45" s="108"/>
      <c r="K45" s="109"/>
      <c r="L45" s="110"/>
      <c r="M45" s="43">
        <f t="shared" si="2"/>
        <v>3582700</v>
      </c>
    </row>
    <row r="46" spans="1:29" s="19" customFormat="1" ht="18">
      <c r="A46" s="41" t="s">
        <v>57</v>
      </c>
      <c r="B46" s="111" t="s">
        <v>58</v>
      </c>
      <c r="C46" s="98">
        <f>219300+94200+2205</f>
        <v>315705</v>
      </c>
      <c r="D46" s="106"/>
      <c r="E46" s="112"/>
      <c r="F46" s="106"/>
      <c r="G46" s="112"/>
      <c r="H46" s="106"/>
      <c r="I46" s="112"/>
      <c r="J46" s="106"/>
      <c r="K46" s="112"/>
      <c r="L46" s="113"/>
      <c r="M46" s="43">
        <f t="shared" si="2"/>
        <v>315705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19" customFormat="1" ht="18">
      <c r="A47" s="107" t="s">
        <v>59</v>
      </c>
      <c r="B47" s="111" t="s">
        <v>60</v>
      </c>
      <c r="C47" s="114">
        <f>16800+587.3</f>
        <v>17387.3</v>
      </c>
      <c r="D47" s="43"/>
      <c r="E47" s="69"/>
      <c r="F47" s="43"/>
      <c r="G47" s="69"/>
      <c r="H47" s="43"/>
      <c r="I47" s="69"/>
      <c r="J47" s="43"/>
      <c r="K47" s="69"/>
      <c r="L47" s="115"/>
      <c r="M47" s="116">
        <f t="shared" si="2"/>
        <v>17387.3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19" customFormat="1" ht="18">
      <c r="A48" s="107" t="s">
        <v>61</v>
      </c>
      <c r="B48" s="111" t="s">
        <v>62</v>
      </c>
      <c r="C48" s="98">
        <f>8200+2900-6500</f>
        <v>4600</v>
      </c>
      <c r="D48" s="43"/>
      <c r="E48" s="69"/>
      <c r="F48" s="43"/>
      <c r="G48" s="69"/>
      <c r="H48" s="43"/>
      <c r="I48" s="69"/>
      <c r="J48" s="43"/>
      <c r="K48" s="69"/>
      <c r="L48" s="115"/>
      <c r="M48" s="43">
        <f t="shared" si="2"/>
        <v>4600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19" customFormat="1" ht="28.5" customHeight="1">
      <c r="A49" s="107" t="s">
        <v>63</v>
      </c>
      <c r="B49" s="111" t="s">
        <v>64</v>
      </c>
      <c r="C49" s="98">
        <f>2500-2500</f>
        <v>0</v>
      </c>
      <c r="D49" s="43"/>
      <c r="E49" s="69"/>
      <c r="F49" s="43"/>
      <c r="G49" s="69"/>
      <c r="H49" s="43"/>
      <c r="I49" s="69"/>
      <c r="J49" s="43"/>
      <c r="K49" s="69"/>
      <c r="L49" s="115"/>
      <c r="M49" s="43">
        <f t="shared" si="2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19" customFormat="1" ht="18">
      <c r="A50" s="107" t="s">
        <v>65</v>
      </c>
      <c r="B50" s="111" t="s">
        <v>66</v>
      </c>
      <c r="C50" s="98">
        <f>2500-1000</f>
        <v>1500</v>
      </c>
      <c r="D50" s="43"/>
      <c r="E50" s="69"/>
      <c r="F50" s="43"/>
      <c r="G50" s="69"/>
      <c r="H50" s="43"/>
      <c r="I50" s="69"/>
      <c r="J50" s="43"/>
      <c r="K50" s="69"/>
      <c r="L50" s="115"/>
      <c r="M50" s="43">
        <f t="shared" si="2"/>
        <v>1500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19" customFormat="1" ht="18">
      <c r="A51" s="117" t="s">
        <v>67</v>
      </c>
      <c r="B51" s="111" t="s">
        <v>68</v>
      </c>
      <c r="C51" s="118">
        <f>8647391+104539.04-281000-102000+35000-55737.01</f>
        <v>8348193.029999999</v>
      </c>
      <c r="D51" s="43">
        <f>5953476-281000</f>
        <v>5672476</v>
      </c>
      <c r="E51" s="69">
        <f>155080+35000</f>
        <v>190080</v>
      </c>
      <c r="F51" s="116">
        <f>+G51+J51</f>
        <v>578933.84</v>
      </c>
      <c r="G51" s="69">
        <v>354082</v>
      </c>
      <c r="H51" s="43">
        <v>221400</v>
      </c>
      <c r="I51" s="69">
        <v>31575</v>
      </c>
      <c r="J51" s="116">
        <f>10876+213975.84</f>
        <v>224851.84</v>
      </c>
      <c r="K51" s="119">
        <v>213975.84</v>
      </c>
      <c r="L51" s="115"/>
      <c r="M51" s="116">
        <f t="shared" si="2"/>
        <v>8927126.87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19" customFormat="1" ht="40.5" customHeight="1">
      <c r="A52" s="120" t="s">
        <v>69</v>
      </c>
      <c r="B52" s="121" t="s">
        <v>70</v>
      </c>
      <c r="C52" s="98">
        <f>263078-6000</f>
        <v>257078</v>
      </c>
      <c r="D52" s="43"/>
      <c r="E52" s="69"/>
      <c r="F52" s="43"/>
      <c r="G52" s="69"/>
      <c r="H52" s="43"/>
      <c r="I52" s="69"/>
      <c r="J52" s="43"/>
      <c r="K52" s="69"/>
      <c r="L52" s="115"/>
      <c r="M52" s="43">
        <f t="shared" si="2"/>
        <v>257078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19" customFormat="1" ht="21" customHeight="1">
      <c r="A53" s="35" t="s">
        <v>71</v>
      </c>
      <c r="B53" s="111" t="s">
        <v>72</v>
      </c>
      <c r="C53" s="114">
        <f>2065562+10886.59-54487-19778+74265</f>
        <v>2076448.59</v>
      </c>
      <c r="D53" s="43">
        <f>1230194-54487</f>
        <v>1175707</v>
      </c>
      <c r="E53" s="69">
        <f>205509+74265</f>
        <v>279774</v>
      </c>
      <c r="F53" s="61">
        <f>J53</f>
        <v>0</v>
      </c>
      <c r="G53" s="122"/>
      <c r="H53" s="61"/>
      <c r="I53" s="122"/>
      <c r="J53" s="61">
        <f>K53</f>
        <v>0</v>
      </c>
      <c r="K53" s="69"/>
      <c r="L53" s="115"/>
      <c r="M53" s="116">
        <f t="shared" si="2"/>
        <v>2076448.59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19" customFormat="1" ht="18">
      <c r="A54" s="123" t="s">
        <v>73</v>
      </c>
      <c r="B54" s="124" t="s">
        <v>74</v>
      </c>
      <c r="C54" s="98">
        <f>15591600-269500</f>
        <v>15322100</v>
      </c>
      <c r="D54" s="72"/>
      <c r="E54" s="71"/>
      <c r="F54" s="72"/>
      <c r="G54" s="69"/>
      <c r="H54" s="72"/>
      <c r="I54" s="71"/>
      <c r="J54" s="72"/>
      <c r="K54" s="71"/>
      <c r="L54" s="99"/>
      <c r="M54" s="43">
        <f t="shared" si="2"/>
        <v>15322100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13" ht="40.5" customHeight="1">
      <c r="A55" s="125"/>
      <c r="B55" s="126" t="s">
        <v>40</v>
      </c>
      <c r="C55" s="127">
        <f>C54</f>
        <v>15322100</v>
      </c>
      <c r="D55" s="128"/>
      <c r="E55" s="129"/>
      <c r="F55" s="128"/>
      <c r="G55" s="130"/>
      <c r="H55" s="128"/>
      <c r="I55" s="129"/>
      <c r="J55" s="128"/>
      <c r="K55" s="129"/>
      <c r="L55" s="131"/>
      <c r="M55" s="105">
        <f t="shared" si="2"/>
        <v>15322100</v>
      </c>
    </row>
    <row r="56" spans="1:13" ht="18.75" customHeight="1">
      <c r="A56" s="132" t="s">
        <v>75</v>
      </c>
      <c r="B56" s="133" t="s">
        <v>76</v>
      </c>
      <c r="C56" s="134">
        <f>C57</f>
        <v>49995</v>
      </c>
      <c r="D56" s="134"/>
      <c r="E56" s="134"/>
      <c r="F56" s="134"/>
      <c r="G56" s="135"/>
      <c r="H56" s="134"/>
      <c r="I56" s="134"/>
      <c r="J56" s="134"/>
      <c r="K56" s="134"/>
      <c r="L56" s="134"/>
      <c r="M56" s="134">
        <f t="shared" si="2"/>
        <v>49995</v>
      </c>
    </row>
    <row r="57" spans="1:13" ht="16.5" customHeight="1">
      <c r="A57" s="125" t="s">
        <v>77</v>
      </c>
      <c r="B57" s="126" t="s">
        <v>78</v>
      </c>
      <c r="C57" s="127">
        <f>52200-2205</f>
        <v>49995</v>
      </c>
      <c r="D57" s="128"/>
      <c r="E57" s="129"/>
      <c r="F57" s="128"/>
      <c r="G57" s="130"/>
      <c r="H57" s="128"/>
      <c r="I57" s="129"/>
      <c r="J57" s="128"/>
      <c r="K57" s="129"/>
      <c r="L57" s="131"/>
      <c r="M57" s="105">
        <f t="shared" si="2"/>
        <v>49995</v>
      </c>
    </row>
    <row r="58" spans="1:29" s="19" customFormat="1" ht="18">
      <c r="A58" s="136">
        <v>110000</v>
      </c>
      <c r="B58" s="137" t="s">
        <v>79</v>
      </c>
      <c r="C58" s="17">
        <f>C59</f>
        <v>57057.09</v>
      </c>
      <c r="D58" s="134"/>
      <c r="E58" s="134"/>
      <c r="F58" s="138"/>
      <c r="G58" s="134"/>
      <c r="H58" s="138"/>
      <c r="I58" s="134"/>
      <c r="J58" s="138"/>
      <c r="K58" s="134"/>
      <c r="L58" s="138"/>
      <c r="M58" s="17">
        <f t="shared" si="2"/>
        <v>57057.09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19" customFormat="1" ht="18">
      <c r="A59" s="139">
        <v>110103</v>
      </c>
      <c r="B59" s="140" t="s">
        <v>80</v>
      </c>
      <c r="C59" s="116">
        <f>44683+12374.09</f>
        <v>57057.09</v>
      </c>
      <c r="D59" s="43"/>
      <c r="E59" s="43"/>
      <c r="F59" s="69"/>
      <c r="G59" s="43"/>
      <c r="H59" s="69"/>
      <c r="I59" s="43"/>
      <c r="J59" s="69"/>
      <c r="K59" s="43"/>
      <c r="L59" s="69"/>
      <c r="M59" s="141">
        <f t="shared" si="2"/>
        <v>57057.09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19" customFormat="1" ht="18.75">
      <c r="A60" s="142">
        <v>130000</v>
      </c>
      <c r="B60" s="137" t="s">
        <v>81</v>
      </c>
      <c r="C60" s="143">
        <f>C61+C62</f>
        <v>6050471.42</v>
      </c>
      <c r="D60" s="144">
        <f>SUM(D62:D62)</f>
        <v>2923552</v>
      </c>
      <c r="E60" s="144">
        <f>SUM(E62:E62)</f>
        <v>1703630</v>
      </c>
      <c r="F60" s="145">
        <f aca="true" t="shared" si="3" ref="F60:L60">F62</f>
        <v>1965865</v>
      </c>
      <c r="G60" s="144">
        <f t="shared" si="3"/>
        <v>922628</v>
      </c>
      <c r="H60" s="145">
        <f t="shared" si="3"/>
        <v>343381</v>
      </c>
      <c r="I60" s="144">
        <f t="shared" si="3"/>
        <v>166578</v>
      </c>
      <c r="J60" s="144">
        <f t="shared" si="3"/>
        <v>1043237</v>
      </c>
      <c r="K60" s="144">
        <f t="shared" si="3"/>
        <v>999301</v>
      </c>
      <c r="L60" s="145">
        <f t="shared" si="3"/>
        <v>999301</v>
      </c>
      <c r="M60" s="143">
        <f t="shared" si="2"/>
        <v>8016336.42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19" customFormat="1" ht="18">
      <c r="A61" s="146">
        <v>130102</v>
      </c>
      <c r="B61" s="140" t="s">
        <v>82</v>
      </c>
      <c r="C61" s="147">
        <f>60000+10900</f>
        <v>70900</v>
      </c>
      <c r="D61" s="96"/>
      <c r="E61" s="96"/>
      <c r="F61" s="96"/>
      <c r="G61" s="69"/>
      <c r="H61" s="96"/>
      <c r="I61" s="69"/>
      <c r="J61" s="148"/>
      <c r="K61" s="98"/>
      <c r="L61" s="149"/>
      <c r="M61" s="96">
        <f t="shared" si="2"/>
        <v>70900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19" customFormat="1" ht="18">
      <c r="A62" s="146">
        <v>130107</v>
      </c>
      <c r="B62" s="150" t="s">
        <v>83</v>
      </c>
      <c r="C62" s="151">
        <f>5946316+49255.42-140940-51160+176100</f>
        <v>5979571.42</v>
      </c>
      <c r="D62" s="105">
        <f>3064492-140940</f>
        <v>2923552</v>
      </c>
      <c r="E62" s="105">
        <f>1527530+176100</f>
        <v>1703630</v>
      </c>
      <c r="F62" s="152">
        <f>G62+J62</f>
        <v>1965865</v>
      </c>
      <c r="G62" s="130">
        <v>922628</v>
      </c>
      <c r="H62" s="105">
        <v>343381</v>
      </c>
      <c r="I62" s="130">
        <v>166578</v>
      </c>
      <c r="J62" s="153">
        <f>K62+43936</f>
        <v>1043237</v>
      </c>
      <c r="K62" s="105">
        <f>L62</f>
        <v>999301</v>
      </c>
      <c r="L62" s="130">
        <v>999301</v>
      </c>
      <c r="M62" s="154">
        <f t="shared" si="2"/>
        <v>7945436.42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15" ht="18.75">
      <c r="A63" s="186" t="s">
        <v>84</v>
      </c>
      <c r="B63" s="186"/>
      <c r="C63" s="143">
        <f aca="true" t="shared" si="4" ref="C63:M63">C16+C18+C22+C58+C60+C56</f>
        <v>124221362.80000001</v>
      </c>
      <c r="D63" s="144">
        <f t="shared" si="4"/>
        <v>17699625</v>
      </c>
      <c r="E63" s="144">
        <f t="shared" si="4"/>
        <v>2751327</v>
      </c>
      <c r="F63" s="143">
        <f t="shared" si="4"/>
        <v>2930332.6399999997</v>
      </c>
      <c r="G63" s="144">
        <f t="shared" si="4"/>
        <v>1278619</v>
      </c>
      <c r="H63" s="144">
        <f t="shared" si="4"/>
        <v>564781</v>
      </c>
      <c r="I63" s="144">
        <f t="shared" si="4"/>
        <v>198153</v>
      </c>
      <c r="J63" s="143">
        <f t="shared" si="4"/>
        <v>1651713.64</v>
      </c>
      <c r="K63" s="143">
        <f t="shared" si="4"/>
        <v>1596901.64</v>
      </c>
      <c r="L63" s="143">
        <f t="shared" si="4"/>
        <v>1263065.8</v>
      </c>
      <c r="M63" s="143">
        <f t="shared" si="4"/>
        <v>127151695.44000001</v>
      </c>
      <c r="O63" s="155">
        <f>M63-108047524.16</f>
        <v>19104171.280000016</v>
      </c>
    </row>
    <row r="64" spans="1:15" ht="18.75" customHeight="1">
      <c r="A64" s="187" t="s">
        <v>85</v>
      </c>
      <c r="B64" s="187"/>
      <c r="C64" s="156">
        <f aca="true" t="shared" si="5" ref="C64:M64">C19+C24+C26</f>
        <v>93837868</v>
      </c>
      <c r="D64" s="157">
        <f t="shared" si="5"/>
        <v>0</v>
      </c>
      <c r="E64" s="157">
        <f t="shared" si="5"/>
        <v>0</v>
      </c>
      <c r="F64" s="156">
        <f t="shared" si="5"/>
        <v>208800</v>
      </c>
      <c r="G64" s="157">
        <f t="shared" si="5"/>
        <v>0</v>
      </c>
      <c r="H64" s="157">
        <f t="shared" si="5"/>
        <v>0</v>
      </c>
      <c r="I64" s="157">
        <f t="shared" si="5"/>
        <v>0</v>
      </c>
      <c r="J64" s="156">
        <f t="shared" si="5"/>
        <v>208800</v>
      </c>
      <c r="K64" s="156">
        <f t="shared" si="5"/>
        <v>208800</v>
      </c>
      <c r="L64" s="156">
        <f t="shared" si="5"/>
        <v>208800</v>
      </c>
      <c r="M64" s="135">
        <f t="shared" si="5"/>
        <v>94046668</v>
      </c>
      <c r="O64" s="158"/>
    </row>
    <row r="65" spans="1:29" s="161" customFormat="1" ht="29.25" customHeight="1">
      <c r="A65" s="159"/>
      <c r="B65" s="1"/>
      <c r="C65" s="160"/>
      <c r="D65" s="160"/>
      <c r="E65" s="160"/>
      <c r="F65" s="160"/>
      <c r="G65" s="160"/>
      <c r="H65" s="159"/>
      <c r="I65" s="160"/>
      <c r="J65" s="160"/>
      <c r="K65" s="160"/>
      <c r="L65" s="1"/>
      <c r="M65" s="11">
        <v>106698538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161" customFormat="1" ht="22.5" customHeight="1">
      <c r="A66" s="159" t="s">
        <v>86</v>
      </c>
      <c r="B66" s="1"/>
      <c r="C66" s="162"/>
      <c r="D66" s="163"/>
      <c r="E66" s="163"/>
      <c r="F66" s="163"/>
      <c r="G66" s="164"/>
      <c r="H66" s="165" t="s">
        <v>87</v>
      </c>
      <c r="I66" s="1"/>
      <c r="J66" s="1"/>
      <c r="K66" s="1"/>
      <c r="L66" s="11"/>
      <c r="M66" s="11">
        <f>M63-M65</f>
        <v>20453157.440000013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161" customFormat="1" ht="10.5" customHeight="1">
      <c r="A67" s="1"/>
      <c r="B67" s="1"/>
      <c r="C67" s="1"/>
      <c r="D67" s="11" t="e">
        <f>D63-#REF!</f>
        <v>#REF!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161" customFormat="1" ht="27">
      <c r="A68" s="166"/>
      <c r="B68" s="167"/>
      <c r="C68" s="168"/>
      <c r="D68" s="169"/>
      <c r="E68" s="169"/>
      <c r="F68" s="169"/>
      <c r="G68" s="170"/>
      <c r="H68" s="171"/>
      <c r="I68" s="167"/>
      <c r="J68" s="167"/>
      <c r="K68" s="167"/>
      <c r="L68" s="167"/>
      <c r="M68" s="16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161" customFormat="1" ht="21" customHeight="1">
      <c r="A69" s="166"/>
      <c r="B69" s="167"/>
      <c r="C69" s="172"/>
      <c r="D69" s="172"/>
      <c r="E69" s="167"/>
      <c r="F69" s="172"/>
      <c r="G69" s="172"/>
      <c r="H69" s="166"/>
      <c r="I69" s="167"/>
      <c r="J69" s="167"/>
      <c r="K69" s="167"/>
      <c r="L69" s="167"/>
      <c r="M69" s="16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161" customFormat="1" ht="12.7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161" customFormat="1" ht="12.7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161" customFormat="1" ht="12.7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161" customFormat="1" ht="12.7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161" customFormat="1" ht="12.7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161" customFormat="1" ht="12.7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161" customFormat="1" ht="12.7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161" customFormat="1" ht="12.7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161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161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161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161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161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173" customFormat="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s="173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s="173" customFormat="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</sheetData>
  <sheetProtection selectLockedCells="1" selectUnlockedCells="1"/>
  <mergeCells count="26">
    <mergeCell ref="L32:M32"/>
    <mergeCell ref="A63:B63"/>
    <mergeCell ref="A64:B64"/>
    <mergeCell ref="K9:L9"/>
    <mergeCell ref="D10:D14"/>
    <mergeCell ref="E10:E14"/>
    <mergeCell ref="H10:H14"/>
    <mergeCell ref="I10:I14"/>
    <mergeCell ref="K10:K14"/>
    <mergeCell ref="L11:L14"/>
    <mergeCell ref="C9:C14"/>
    <mergeCell ref="D9:E9"/>
    <mergeCell ref="F9:F14"/>
    <mergeCell ref="G9:G14"/>
    <mergeCell ref="H9:I9"/>
    <mergeCell ref="J9:J14"/>
    <mergeCell ref="J1:M1"/>
    <mergeCell ref="J2:M2"/>
    <mergeCell ref="J3:M3"/>
    <mergeCell ref="A4:M4"/>
    <mergeCell ref="A5:M5"/>
    <mergeCell ref="A7:A14"/>
    <mergeCell ref="B7:B14"/>
    <mergeCell ref="C7:E8"/>
    <mergeCell ref="F7:L8"/>
    <mergeCell ref="M7:M14"/>
  </mergeCells>
  <printOptions horizontalCentered="1"/>
  <pageMargins left="0.39375" right="0.39375" top="1.18125" bottom="0.39375" header="0.5118055555555555" footer="0.5118055555555555"/>
  <pageSetup horizontalDpi="300" verticalDpi="300" orientation="landscape" paperSize="9" scale="45"/>
  <rowBreaks count="1" manualBreakCount="1">
    <brk id="3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2014-06-25T13:11:04Z</dcterms:modified>
  <cp:category/>
  <cp:version/>
  <cp:contentType/>
  <cp:contentStatus/>
</cp:coreProperties>
</file>