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(2)'!$A$1:$M$68</definedName>
  </definedNames>
  <calcPr fullCalcOnLoad="1"/>
</workbook>
</file>

<file path=xl/sharedStrings.xml><?xml version="1.0" encoding="utf-8"?>
<sst xmlns="http://schemas.openxmlformats.org/spreadsheetml/2006/main" count="101" uniqueCount="87">
  <si>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</si>
  <si>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</si>
  <si>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</si>
  <si>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</si>
  <si>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</si>
  <si>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</si>
  <si>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</si>
  <si>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</si>
  <si>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</si>
  <si>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</si>
  <si>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</si>
  <si>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</si>
  <si>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</si>
  <si>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</si>
  <si>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</si>
  <si>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</si>
  <si>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</si>
  <si>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</si>
  <si>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</si>
  <si>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</si>
  <si>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</si>
  <si>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</si>
  <si>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</si>
  <si>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</si>
  <si>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</si>
  <si>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</si>
  <si>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</si>
  <si>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</si>
  <si>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</si>
  <si>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</si>
  <si>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</si>
  <si>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</si>
  <si>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 xml:space="preserve">            до рішення районної у місті ради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</si>
  <si>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</si>
  <si>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</si>
  <si>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</si>
  <si>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</si>
  <si>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</si>
  <si>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</si>
  <si>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</si>
  <si>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</si>
  <si>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</si>
  <si>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</si>
  <si>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</si>
  <si>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</si>
  <si>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</si>
  <si>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</si>
  <si>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</si>
  <si>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</si>
  <si>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</si>
  <si>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</si>
  <si>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</si>
  <si>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</si>
  <si>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</si>
  <si>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</si>
  <si>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</si>
  <si>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</si>
  <si>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</si>
  <si>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</si>
  <si>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</si>
  <si>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</si>
  <si>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</si>
  <si>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</si>
  <si>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</si>
  <si>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</si>
  <si>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</si>
  <si>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</si>
  <si>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</si>
  <si>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</si>
  <si>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</si>
  <si>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</si>
  <si>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</si>
  <si>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</si>
  <si>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</si>
  <si>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</si>
  <si>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</si>
  <si>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</si>
  <si>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</si>
  <si>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</si>
  <si>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</si>
  <si>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</si>
  <si>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</si>
  <si>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Ю. Красножон</t>
  </si>
  <si>
    <t>Заступник голови районної у місті ради</t>
  </si>
  <si>
    <t>Видатки районного у місті бюджету  на 2013 рік</t>
  </si>
  <si>
    <r>
      <t xml:space="preserve">            Додаток</t>
    </r>
    <r>
      <rPr>
        <b/>
        <i/>
        <sz val="16"/>
        <rFont val="Arial"/>
        <family val="2"/>
      </rPr>
      <t xml:space="preserve"> 2</t>
    </r>
  </si>
  <si>
    <t xml:space="preserve">            від 17 травня  2013 року  №  228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</si>
</sst>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i/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20"/>
      <name val="Arial"/>
      <family val="0"/>
    </font>
    <font>
      <b/>
      <i/>
      <sz val="12"/>
      <name val="Arial"/>
      <family val="0"/>
    </font>
    <font>
      <sz val="20"/>
      <name val="Times New Roman"/>
      <family val="1"/>
    </font>
    <font>
      <b/>
      <i/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16" fillId="0" borderId="12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49" fontId="15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5" fillId="0" borderId="18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49" fontId="5" fillId="0" borderId="2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0" fontId="11" fillId="0" borderId="35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4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right"/>
    </xf>
    <xf numFmtId="2" fontId="6" fillId="0" borderId="42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2" fontId="6" fillId="0" borderId="3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/>
    </xf>
    <xf numFmtId="180" fontId="6" fillId="0" borderId="14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zoomScaleSheetLayoutView="50" zoomScalePageLayoutView="0" workbookViewId="0" topLeftCell="A58">
      <selection activeCell="F67" sqref="F67"/>
    </sheetView>
  </sheetViews>
  <sheetFormatPr defaultColWidth="9.140625" defaultRowHeight="12.75"/>
  <cols>
    <col min="1" max="1" width="14.8515625" style="30" customWidth="1"/>
    <col min="2" max="2" width="84.00390625" style="30" customWidth="1"/>
    <col min="3" max="3" width="20.7109375" style="30" customWidth="1"/>
    <col min="4" max="4" width="16.57421875" style="30" customWidth="1"/>
    <col min="5" max="5" width="15.28125" style="30" customWidth="1"/>
    <col min="6" max="6" width="16.57421875" style="30" customWidth="1"/>
    <col min="7" max="7" width="15.57421875" style="30" customWidth="1"/>
    <col min="8" max="8" width="15.8515625" style="30" customWidth="1"/>
    <col min="9" max="9" width="14.140625" style="30" customWidth="1"/>
    <col min="10" max="11" width="16.57421875" style="30" customWidth="1"/>
    <col min="12" max="12" width="22.00390625" style="30" customWidth="1"/>
    <col min="13" max="13" width="21.7109375" style="30" customWidth="1"/>
    <col min="14" max="14" width="10.421875" style="30" bestFit="1" customWidth="1"/>
    <col min="15" max="15" width="17.28125" style="30" customWidth="1"/>
    <col min="16" max="16" width="54.421875" style="30" customWidth="1"/>
    <col min="17" max="29" width="9.140625" style="30" customWidth="1"/>
  </cols>
  <sheetData>
    <row r="1" spans="1:29" ht="2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5" t="s">
        <v>85</v>
      </c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0.25">
      <c r="A2" s="8"/>
      <c r="B2" s="8"/>
      <c r="C2" s="8"/>
      <c r="D2" s="8"/>
      <c r="E2" s="8"/>
      <c r="F2" s="8"/>
      <c r="G2" s="8"/>
      <c r="H2" s="8"/>
      <c r="I2" s="8"/>
      <c r="J2" s="8"/>
      <c r="K2" s="5" t="s">
        <v>32</v>
      </c>
      <c r="L2" s="9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 t="s">
        <v>86</v>
      </c>
      <c r="L3" s="5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5.5">
      <c r="A4" s="179" t="s">
        <v>84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9.5" customHeight="1">
      <c r="A5" s="181" t="s">
        <v>44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60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172" t="s">
        <v>45</v>
      </c>
      <c r="B7" s="172" t="s">
        <v>61</v>
      </c>
      <c r="C7" s="185" t="s">
        <v>37</v>
      </c>
      <c r="D7" s="186"/>
      <c r="E7" s="186"/>
      <c r="F7" s="185" t="s">
        <v>5</v>
      </c>
      <c r="G7" s="186"/>
      <c r="H7" s="186"/>
      <c r="I7" s="186"/>
      <c r="J7" s="186"/>
      <c r="K7" s="186"/>
      <c r="L7" s="186"/>
      <c r="M7" s="196" t="s">
        <v>54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7.75" customHeight="1" thickBot="1">
      <c r="A8" s="173"/>
      <c r="B8" s="173"/>
      <c r="C8" s="187"/>
      <c r="D8" s="188"/>
      <c r="E8" s="188"/>
      <c r="F8" s="187"/>
      <c r="G8" s="188"/>
      <c r="H8" s="188"/>
      <c r="I8" s="188"/>
      <c r="J8" s="188"/>
      <c r="K8" s="188"/>
      <c r="L8" s="188"/>
      <c r="M8" s="19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3.5" customHeight="1" thickBot="1">
      <c r="A9" s="173"/>
      <c r="B9" s="173"/>
      <c r="C9" s="176" t="s">
        <v>0</v>
      </c>
      <c r="D9" s="183" t="s">
        <v>1</v>
      </c>
      <c r="E9" s="184"/>
      <c r="F9" s="176" t="s">
        <v>0</v>
      </c>
      <c r="G9" s="176" t="s">
        <v>10</v>
      </c>
      <c r="H9" s="183" t="s">
        <v>1</v>
      </c>
      <c r="I9" s="184"/>
      <c r="J9" s="176" t="s">
        <v>8</v>
      </c>
      <c r="K9" s="189" t="s">
        <v>1</v>
      </c>
      <c r="L9" s="190"/>
      <c r="M9" s="19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3.5" thickBot="1">
      <c r="A10" s="173"/>
      <c r="B10" s="173"/>
      <c r="C10" s="177"/>
      <c r="D10" s="176" t="s">
        <v>53</v>
      </c>
      <c r="E10" s="175" t="s">
        <v>11</v>
      </c>
      <c r="F10" s="191"/>
      <c r="G10" s="177"/>
      <c r="H10" s="176" t="s">
        <v>53</v>
      </c>
      <c r="I10" s="175" t="s">
        <v>11</v>
      </c>
      <c r="J10" s="177"/>
      <c r="K10" s="177" t="s">
        <v>59</v>
      </c>
      <c r="L10" s="19" t="s">
        <v>1</v>
      </c>
      <c r="M10" s="19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173"/>
      <c r="B11" s="173"/>
      <c r="C11" s="177"/>
      <c r="D11" s="177"/>
      <c r="E11" s="173"/>
      <c r="F11" s="191"/>
      <c r="G11" s="177"/>
      <c r="H11" s="177"/>
      <c r="I11" s="173"/>
      <c r="J11" s="177"/>
      <c r="K11" s="177"/>
      <c r="L11" s="175" t="s">
        <v>60</v>
      </c>
      <c r="M11" s="19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73"/>
      <c r="B12" s="173"/>
      <c r="C12" s="177"/>
      <c r="D12" s="177"/>
      <c r="E12" s="173"/>
      <c r="F12" s="191"/>
      <c r="G12" s="177"/>
      <c r="H12" s="177"/>
      <c r="I12" s="173"/>
      <c r="J12" s="177"/>
      <c r="K12" s="177"/>
      <c r="L12" s="173"/>
      <c r="M12" s="19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73"/>
      <c r="B13" s="173"/>
      <c r="C13" s="177"/>
      <c r="D13" s="177"/>
      <c r="E13" s="173"/>
      <c r="F13" s="191"/>
      <c r="G13" s="177"/>
      <c r="H13" s="177"/>
      <c r="I13" s="173"/>
      <c r="J13" s="177"/>
      <c r="K13" s="177"/>
      <c r="L13" s="173"/>
      <c r="M13" s="19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46.5" customHeight="1" thickBot="1">
      <c r="A14" s="174"/>
      <c r="B14" s="174"/>
      <c r="C14" s="178"/>
      <c r="D14" s="178"/>
      <c r="E14" s="173"/>
      <c r="F14" s="192"/>
      <c r="G14" s="178"/>
      <c r="H14" s="178"/>
      <c r="I14" s="173"/>
      <c r="J14" s="178"/>
      <c r="K14" s="178"/>
      <c r="L14" s="174"/>
      <c r="M14" s="19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3.5" thickBot="1">
      <c r="A15" s="19">
        <v>1</v>
      </c>
      <c r="B15" s="19">
        <v>2</v>
      </c>
      <c r="C15" s="17">
        <v>3</v>
      </c>
      <c r="D15" s="19">
        <v>4</v>
      </c>
      <c r="E15" s="20">
        <v>5</v>
      </c>
      <c r="F15" s="21">
        <v>6</v>
      </c>
      <c r="G15" s="19">
        <v>7</v>
      </c>
      <c r="H15" s="19">
        <v>8</v>
      </c>
      <c r="I15" s="16">
        <v>9</v>
      </c>
      <c r="J15" s="19">
        <v>10</v>
      </c>
      <c r="K15" s="18">
        <v>11</v>
      </c>
      <c r="L15" s="18">
        <v>12</v>
      </c>
      <c r="M15" s="19">
        <v>13</v>
      </c>
      <c r="N15" s="15"/>
      <c r="O15" s="3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8.75" thickBot="1">
      <c r="A16" s="39" t="s">
        <v>14</v>
      </c>
      <c r="B16" s="40" t="s">
        <v>2</v>
      </c>
      <c r="C16" s="37">
        <f>C17</f>
        <v>12695261.9</v>
      </c>
      <c r="D16" s="37">
        <f aca="true" t="shared" si="0" ref="D16:L16">D17</f>
        <v>7797714</v>
      </c>
      <c r="E16" s="37">
        <f t="shared" si="0"/>
        <v>581808</v>
      </c>
      <c r="F16" s="37">
        <f t="shared" si="0"/>
        <v>212147</v>
      </c>
      <c r="G16" s="37">
        <f t="shared" si="0"/>
        <v>1647</v>
      </c>
      <c r="H16" s="37">
        <f t="shared" si="0"/>
        <v>0</v>
      </c>
      <c r="I16" s="37">
        <f t="shared" si="0"/>
        <v>0</v>
      </c>
      <c r="J16" s="37">
        <f t="shared" si="0"/>
        <v>210500</v>
      </c>
      <c r="K16" s="37">
        <f t="shared" si="0"/>
        <v>210500</v>
      </c>
      <c r="L16" s="37">
        <f t="shared" si="0"/>
        <v>200000</v>
      </c>
      <c r="M16" s="38">
        <f>C16+F16</f>
        <v>12907408.9</v>
      </c>
      <c r="N16" s="34"/>
      <c r="O16" s="3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" customFormat="1" ht="18.75" thickBot="1">
      <c r="A17" s="41" t="s">
        <v>15</v>
      </c>
      <c r="B17" s="42" t="s">
        <v>3</v>
      </c>
      <c r="C17" s="169">
        <f>12312000+200216.8+54166.1+128879</f>
        <v>12695261.9</v>
      </c>
      <c r="D17" s="43">
        <v>7797714</v>
      </c>
      <c r="E17" s="43">
        <v>581808</v>
      </c>
      <c r="F17" s="44">
        <f>G17+J17</f>
        <v>212147</v>
      </c>
      <c r="G17" s="43">
        <v>1647</v>
      </c>
      <c r="H17" s="45"/>
      <c r="I17" s="43"/>
      <c r="J17" s="43">
        <f>K17</f>
        <v>210500</v>
      </c>
      <c r="K17" s="46">
        <f>200000+10500</f>
        <v>210500</v>
      </c>
      <c r="L17" s="43">
        <v>200000</v>
      </c>
      <c r="M17" s="43">
        <f>C17+F17</f>
        <v>12907408.9</v>
      </c>
      <c r="N17" s="34">
        <f>M17-G17</f>
        <v>12905761.9</v>
      </c>
      <c r="O17" s="36">
        <f>M17-11536641</f>
        <v>1370767.9000000004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" customFormat="1" ht="18.75" thickBot="1">
      <c r="A18" s="47" t="s">
        <v>16</v>
      </c>
      <c r="B18" s="48" t="s">
        <v>51</v>
      </c>
      <c r="C18" s="38">
        <f>C20</f>
        <v>582480</v>
      </c>
      <c r="D18" s="38"/>
      <c r="E18" s="38"/>
      <c r="F18" s="49"/>
      <c r="G18" s="38"/>
      <c r="H18" s="37"/>
      <c r="I18" s="38"/>
      <c r="J18" s="38"/>
      <c r="K18" s="50"/>
      <c r="L18" s="38"/>
      <c r="M18" s="38">
        <f>M20</f>
        <v>582480</v>
      </c>
      <c r="N18" s="35"/>
      <c r="O18" s="3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" customFormat="1" ht="64.5">
      <c r="A19" s="51"/>
      <c r="B19" s="52" t="s">
        <v>55</v>
      </c>
      <c r="C19" s="53">
        <f>C18</f>
        <v>582480</v>
      </c>
      <c r="D19" s="54"/>
      <c r="E19" s="54"/>
      <c r="F19" s="55"/>
      <c r="G19" s="54"/>
      <c r="H19" s="55"/>
      <c r="I19" s="54"/>
      <c r="J19" s="54"/>
      <c r="K19" s="55"/>
      <c r="L19" s="54"/>
      <c r="M19" s="53">
        <f>C19</f>
        <v>582480</v>
      </c>
      <c r="N19" s="22"/>
      <c r="O19" s="3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" customFormat="1" ht="18">
      <c r="A20" s="56" t="s">
        <v>17</v>
      </c>
      <c r="B20" s="57" t="s">
        <v>68</v>
      </c>
      <c r="C20" s="58">
        <v>582480</v>
      </c>
      <c r="D20" s="58"/>
      <c r="E20" s="59"/>
      <c r="F20" s="60"/>
      <c r="G20" s="58"/>
      <c r="H20" s="60"/>
      <c r="I20" s="58"/>
      <c r="J20" s="59"/>
      <c r="K20" s="60"/>
      <c r="L20" s="59"/>
      <c r="M20" s="58">
        <f>C20+F20</f>
        <v>582480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68.25" customHeight="1" thickBot="1">
      <c r="A21" s="61"/>
      <c r="B21" s="62" t="s">
        <v>64</v>
      </c>
      <c r="C21" s="63">
        <f>C20</f>
        <v>582480</v>
      </c>
      <c r="D21" s="63"/>
      <c r="E21" s="64"/>
      <c r="F21" s="65"/>
      <c r="G21" s="63"/>
      <c r="H21" s="65"/>
      <c r="I21" s="63"/>
      <c r="J21" s="64"/>
      <c r="K21" s="65"/>
      <c r="L21" s="64"/>
      <c r="M21" s="63">
        <f>C21+F21</f>
        <v>582480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2" customFormat="1" ht="21" customHeight="1" thickBot="1">
      <c r="A22" s="39" t="s">
        <v>18</v>
      </c>
      <c r="B22" s="66" t="s">
        <v>57</v>
      </c>
      <c r="C22" s="38">
        <f>C26+C28+C30+C34+C36+C38+C40+C42+C44+C46+C49+C50+C51+C52+C53+C55+C56+C47+C54</f>
        <v>105207468.38</v>
      </c>
      <c r="D22" s="38">
        <f aca="true" t="shared" si="1" ref="D22:M22">D26+D28+D30+D34+D36+D38+D40+D42+D44+D46+D49+D50+D51+D52+D53+D55+D56+D47+D54</f>
        <v>8175808</v>
      </c>
      <c r="E22" s="38">
        <f t="shared" si="1"/>
        <v>815892</v>
      </c>
      <c r="F22" s="38">
        <f t="shared" si="1"/>
        <v>1109886.5899999999</v>
      </c>
      <c r="G22" s="38">
        <f t="shared" si="1"/>
        <v>329077</v>
      </c>
      <c r="H22" s="38">
        <f t="shared" si="1"/>
        <v>199260</v>
      </c>
      <c r="I22" s="38">
        <f t="shared" si="1"/>
        <v>41456</v>
      </c>
      <c r="J22" s="38">
        <f t="shared" si="1"/>
        <v>780809.59</v>
      </c>
      <c r="K22" s="38">
        <f t="shared" si="1"/>
        <v>780809.59</v>
      </c>
      <c r="L22" s="38">
        <f t="shared" si="1"/>
        <v>502800</v>
      </c>
      <c r="M22" s="38">
        <f t="shared" si="1"/>
        <v>106317354.97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75" customHeight="1">
      <c r="A23" s="67"/>
      <c r="B23" s="68" t="s">
        <v>58</v>
      </c>
      <c r="C23" s="69"/>
      <c r="D23" s="70"/>
      <c r="E23" s="69"/>
      <c r="F23" s="71"/>
      <c r="G23" s="70"/>
      <c r="H23" s="69"/>
      <c r="I23" s="70"/>
      <c r="J23" s="69"/>
      <c r="K23" s="70"/>
      <c r="L23" s="69"/>
      <c r="M23" s="69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6.25">
      <c r="A24" s="72"/>
      <c r="B24" s="73" t="s">
        <v>52</v>
      </c>
      <c r="C24" s="58">
        <f>C29+C31+C35+C37+C39+C41+C43+C45+C57</f>
        <v>91540200</v>
      </c>
      <c r="D24" s="58">
        <f>D29+D31+D35+D37+D39+D41+D43+D45+D57</f>
        <v>0</v>
      </c>
      <c r="E24" s="58">
        <f>E29+E31+E35+E37+E39+E41+E43+E45+E57</f>
        <v>0</v>
      </c>
      <c r="F24" s="74"/>
      <c r="G24" s="60"/>
      <c r="H24" s="59"/>
      <c r="I24" s="60"/>
      <c r="J24" s="59"/>
      <c r="K24" s="60"/>
      <c r="L24" s="59"/>
      <c r="M24" s="58">
        <f>C24</f>
        <v>91540200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2" customFormat="1" ht="118.5" customHeight="1">
      <c r="A25" s="75"/>
      <c r="B25" s="76" t="s">
        <v>78</v>
      </c>
      <c r="C25" s="58"/>
      <c r="D25" s="77">
        <f>D27</f>
        <v>0</v>
      </c>
      <c r="E25" s="58">
        <f>E27</f>
        <v>0</v>
      </c>
      <c r="F25" s="77">
        <f>F26</f>
        <v>200000</v>
      </c>
      <c r="G25" s="60"/>
      <c r="H25" s="59"/>
      <c r="I25" s="60"/>
      <c r="J25" s="58">
        <f>J26</f>
        <v>200000</v>
      </c>
      <c r="K25" s="58">
        <f>K26</f>
        <v>200000</v>
      </c>
      <c r="L25" s="58">
        <f>L26</f>
        <v>200000</v>
      </c>
      <c r="M25" s="58">
        <f>F25+C25</f>
        <v>200000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" customFormat="1" ht="105.75" customHeight="1">
      <c r="A26" s="78" t="s">
        <v>49</v>
      </c>
      <c r="B26" s="79" t="s">
        <v>81</v>
      </c>
      <c r="C26" s="58"/>
      <c r="D26" s="80"/>
      <c r="E26" s="58"/>
      <c r="F26" s="77">
        <f>G26+J26</f>
        <v>200000</v>
      </c>
      <c r="G26" s="60"/>
      <c r="H26" s="59"/>
      <c r="I26" s="60"/>
      <c r="J26" s="58">
        <f>K26</f>
        <v>200000</v>
      </c>
      <c r="K26" s="80">
        <f>L26</f>
        <v>200000</v>
      </c>
      <c r="L26" s="58">
        <v>200000</v>
      </c>
      <c r="M26" s="58">
        <f>F26+C26</f>
        <v>200000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" customFormat="1" ht="135.75" customHeight="1">
      <c r="A27" s="75"/>
      <c r="B27" s="76" t="s">
        <v>77</v>
      </c>
      <c r="C27" s="58"/>
      <c r="D27" s="60"/>
      <c r="E27" s="59"/>
      <c r="F27" s="77">
        <f>F26</f>
        <v>200000</v>
      </c>
      <c r="G27" s="60"/>
      <c r="H27" s="59"/>
      <c r="I27" s="60"/>
      <c r="J27" s="58">
        <f>J26</f>
        <v>200000</v>
      </c>
      <c r="K27" s="58">
        <f>K26</f>
        <v>200000</v>
      </c>
      <c r="L27" s="58">
        <f>L26</f>
        <v>200000</v>
      </c>
      <c r="M27" s="58">
        <f>F27+C27</f>
        <v>200000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" customFormat="1" ht="19.5" customHeight="1">
      <c r="A28" s="81" t="s">
        <v>19</v>
      </c>
      <c r="B28" s="79" t="s">
        <v>35</v>
      </c>
      <c r="C28" s="58">
        <v>1150600</v>
      </c>
      <c r="D28" s="60"/>
      <c r="E28" s="59"/>
      <c r="F28" s="74"/>
      <c r="G28" s="60"/>
      <c r="H28" s="59"/>
      <c r="I28" s="60"/>
      <c r="J28" s="59"/>
      <c r="K28" s="60"/>
      <c r="L28" s="59"/>
      <c r="M28" s="58">
        <f>C28+F28</f>
        <v>1150600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9">
      <c r="A29" s="81"/>
      <c r="B29" s="82" t="s">
        <v>56</v>
      </c>
      <c r="C29" s="58">
        <f>C28</f>
        <v>1150600</v>
      </c>
      <c r="D29" s="60"/>
      <c r="E29" s="59"/>
      <c r="F29" s="74"/>
      <c r="G29" s="60"/>
      <c r="H29" s="59"/>
      <c r="I29" s="60"/>
      <c r="J29" s="59"/>
      <c r="K29" s="60"/>
      <c r="L29" s="59"/>
      <c r="M29" s="58">
        <f>C29+F29</f>
        <v>1150600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" customFormat="1" ht="23.25" customHeight="1">
      <c r="A30" s="81" t="s">
        <v>20</v>
      </c>
      <c r="B30" s="79" t="s">
        <v>47</v>
      </c>
      <c r="C30" s="58">
        <v>13452100</v>
      </c>
      <c r="D30" s="60"/>
      <c r="E30" s="59"/>
      <c r="F30" s="74"/>
      <c r="G30" s="60"/>
      <c r="H30" s="59"/>
      <c r="I30" s="60"/>
      <c r="J30" s="59"/>
      <c r="K30" s="60"/>
      <c r="L30" s="59"/>
      <c r="M30" s="58">
        <f>C30+F30</f>
        <v>13452100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48.75" customHeight="1" thickBot="1">
      <c r="A31" s="83"/>
      <c r="B31" s="84" t="s">
        <v>56</v>
      </c>
      <c r="C31" s="85">
        <f>C30</f>
        <v>13452100</v>
      </c>
      <c r="D31" s="86"/>
      <c r="E31" s="87"/>
      <c r="F31" s="88"/>
      <c r="G31" s="86"/>
      <c r="H31" s="87"/>
      <c r="I31" s="86"/>
      <c r="J31" s="87"/>
      <c r="K31" s="86"/>
      <c r="L31" s="87"/>
      <c r="M31" s="85">
        <f>C31+F31</f>
        <v>13452100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36.75" customHeight="1" thickBot="1">
      <c r="A32" s="193" t="s">
        <v>62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3.5" thickBot="1">
      <c r="A33" s="19">
        <v>1</v>
      </c>
      <c r="B33" s="19">
        <v>2</v>
      </c>
      <c r="C33" s="17">
        <v>3</v>
      </c>
      <c r="D33" s="19">
        <v>4</v>
      </c>
      <c r="E33" s="20">
        <v>5</v>
      </c>
      <c r="F33" s="21">
        <v>6</v>
      </c>
      <c r="G33" s="19">
        <v>7</v>
      </c>
      <c r="H33" s="19">
        <v>8</v>
      </c>
      <c r="I33" s="16">
        <v>9</v>
      </c>
      <c r="J33" s="19">
        <v>10</v>
      </c>
      <c r="K33" s="18">
        <v>11</v>
      </c>
      <c r="L33" s="18">
        <v>12</v>
      </c>
      <c r="M33" s="19">
        <v>13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8">
      <c r="A34" s="89" t="s">
        <v>21</v>
      </c>
      <c r="B34" s="90" t="s">
        <v>69</v>
      </c>
      <c r="C34" s="91">
        <v>45602600</v>
      </c>
      <c r="D34" s="92"/>
      <c r="E34" s="93"/>
      <c r="F34" s="92"/>
      <c r="G34" s="93"/>
      <c r="H34" s="92"/>
      <c r="I34" s="93"/>
      <c r="J34" s="92"/>
      <c r="K34" s="93"/>
      <c r="L34" s="94"/>
      <c r="M34" s="91">
        <f aca="true" t="shared" si="2" ref="M34:M43">C34+F34</f>
        <v>45602600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39">
      <c r="A35" s="56"/>
      <c r="B35" s="95" t="s">
        <v>56</v>
      </c>
      <c r="C35" s="53">
        <f>C34</f>
        <v>45602600</v>
      </c>
      <c r="D35" s="59"/>
      <c r="E35" s="60"/>
      <c r="F35" s="59"/>
      <c r="G35" s="60"/>
      <c r="H35" s="59"/>
      <c r="I35" s="60"/>
      <c r="J35" s="59"/>
      <c r="K35" s="60"/>
      <c r="L35" s="96"/>
      <c r="M35" s="58">
        <f t="shared" si="2"/>
        <v>45602600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" customFormat="1" ht="18">
      <c r="A36" s="56" t="s">
        <v>22</v>
      </c>
      <c r="B36" s="57" t="s">
        <v>40</v>
      </c>
      <c r="C36" s="53">
        <v>7082300</v>
      </c>
      <c r="D36" s="59"/>
      <c r="E36" s="60"/>
      <c r="F36" s="59"/>
      <c r="G36" s="60"/>
      <c r="H36" s="59"/>
      <c r="I36" s="60"/>
      <c r="J36" s="59"/>
      <c r="K36" s="60"/>
      <c r="L36" s="96"/>
      <c r="M36" s="58">
        <f t="shared" si="2"/>
        <v>7082300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9">
      <c r="A37" s="56"/>
      <c r="B37" s="95" t="s">
        <v>56</v>
      </c>
      <c r="C37" s="53">
        <f>C36</f>
        <v>7082300</v>
      </c>
      <c r="D37" s="59"/>
      <c r="E37" s="60"/>
      <c r="F37" s="59"/>
      <c r="G37" s="60"/>
      <c r="H37" s="59"/>
      <c r="I37" s="60"/>
      <c r="J37" s="59"/>
      <c r="K37" s="60"/>
      <c r="L37" s="96"/>
      <c r="M37" s="58">
        <f t="shared" si="2"/>
        <v>7082300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" customFormat="1" ht="18">
      <c r="A38" s="56" t="s">
        <v>65</v>
      </c>
      <c r="B38" s="57" t="s">
        <v>6</v>
      </c>
      <c r="C38" s="53">
        <v>8640600</v>
      </c>
      <c r="D38" s="59"/>
      <c r="E38" s="60"/>
      <c r="F38" s="59"/>
      <c r="G38" s="60"/>
      <c r="H38" s="59"/>
      <c r="I38" s="60"/>
      <c r="J38" s="59"/>
      <c r="K38" s="60"/>
      <c r="L38" s="96"/>
      <c r="M38" s="58">
        <f t="shared" si="2"/>
        <v>8640600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45.75" customHeight="1">
      <c r="A39" s="97"/>
      <c r="B39" s="95" t="s">
        <v>56</v>
      </c>
      <c r="C39" s="53">
        <f>C38</f>
        <v>8640600</v>
      </c>
      <c r="D39" s="98"/>
      <c r="E39" s="99"/>
      <c r="F39" s="98"/>
      <c r="G39" s="99"/>
      <c r="H39" s="98"/>
      <c r="I39" s="99"/>
      <c r="J39" s="98"/>
      <c r="K39" s="99"/>
      <c r="L39" s="100"/>
      <c r="M39" s="101">
        <f t="shared" si="2"/>
        <v>8640600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" customFormat="1" ht="18">
      <c r="A40" s="56" t="s">
        <v>66</v>
      </c>
      <c r="B40" s="57" t="s">
        <v>9</v>
      </c>
      <c r="C40" s="53">
        <v>752500</v>
      </c>
      <c r="D40" s="59"/>
      <c r="E40" s="60"/>
      <c r="F40" s="59"/>
      <c r="G40" s="60"/>
      <c r="H40" s="59"/>
      <c r="I40" s="60"/>
      <c r="J40" s="59"/>
      <c r="K40" s="60"/>
      <c r="L40" s="96"/>
      <c r="M40" s="58">
        <f t="shared" si="2"/>
        <v>752500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.75" customHeight="1">
      <c r="A41" s="97"/>
      <c r="B41" s="95" t="s">
        <v>56</v>
      </c>
      <c r="C41" s="53">
        <f>C40</f>
        <v>752500</v>
      </c>
      <c r="D41" s="98"/>
      <c r="E41" s="99"/>
      <c r="F41" s="98"/>
      <c r="G41" s="99"/>
      <c r="H41" s="98"/>
      <c r="I41" s="99"/>
      <c r="J41" s="98"/>
      <c r="K41" s="99"/>
      <c r="L41" s="100"/>
      <c r="M41" s="102">
        <f t="shared" si="2"/>
        <v>752500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" customFormat="1" ht="18">
      <c r="A42" s="56" t="s">
        <v>67</v>
      </c>
      <c r="B42" s="95" t="s">
        <v>39</v>
      </c>
      <c r="C42" s="53">
        <v>75000</v>
      </c>
      <c r="D42" s="59"/>
      <c r="E42" s="60"/>
      <c r="F42" s="59"/>
      <c r="G42" s="60"/>
      <c r="H42" s="59"/>
      <c r="I42" s="60"/>
      <c r="J42" s="59"/>
      <c r="K42" s="60"/>
      <c r="L42" s="96"/>
      <c r="M42" s="58">
        <f t="shared" si="2"/>
        <v>75000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39" customHeight="1">
      <c r="A43" s="97"/>
      <c r="B43" s="95" t="s">
        <v>56</v>
      </c>
      <c r="C43" s="53">
        <f>C42</f>
        <v>75000</v>
      </c>
      <c r="D43" s="98"/>
      <c r="E43" s="99"/>
      <c r="F43" s="98"/>
      <c r="G43" s="99"/>
      <c r="H43" s="98"/>
      <c r="I43" s="99"/>
      <c r="J43" s="98"/>
      <c r="K43" s="99"/>
      <c r="L43" s="100"/>
      <c r="M43" s="58">
        <f t="shared" si="2"/>
        <v>75000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" customFormat="1" ht="18">
      <c r="A44" s="56" t="s">
        <v>23</v>
      </c>
      <c r="B44" s="57" t="s">
        <v>36</v>
      </c>
      <c r="C44" s="53">
        <v>1220700</v>
      </c>
      <c r="D44" s="59"/>
      <c r="E44" s="60"/>
      <c r="F44" s="59"/>
      <c r="G44" s="60"/>
      <c r="H44" s="59"/>
      <c r="I44" s="60"/>
      <c r="J44" s="59"/>
      <c r="K44" s="60"/>
      <c r="L44" s="96"/>
      <c r="M44" s="58">
        <f aca="true" t="shared" si="3" ref="M44:M62">C44+F44</f>
        <v>1220700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2" customHeight="1">
      <c r="A45" s="103"/>
      <c r="B45" s="95" t="s">
        <v>56</v>
      </c>
      <c r="C45" s="53">
        <f>C44</f>
        <v>1220700</v>
      </c>
      <c r="D45" s="54"/>
      <c r="E45" s="55"/>
      <c r="F45" s="54"/>
      <c r="G45" s="55"/>
      <c r="H45" s="54"/>
      <c r="I45" s="55"/>
      <c r="J45" s="54"/>
      <c r="K45" s="55"/>
      <c r="L45" s="104"/>
      <c r="M45" s="58">
        <f t="shared" si="3"/>
        <v>1220700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2" customFormat="1" ht="18">
      <c r="A46" s="56" t="s">
        <v>24</v>
      </c>
      <c r="B46" s="105" t="s">
        <v>43</v>
      </c>
      <c r="C46" s="53">
        <v>282300</v>
      </c>
      <c r="D46" s="102"/>
      <c r="E46" s="106"/>
      <c r="F46" s="102"/>
      <c r="G46" s="106"/>
      <c r="H46" s="102"/>
      <c r="I46" s="106"/>
      <c r="J46" s="102"/>
      <c r="K46" s="106"/>
      <c r="L46" s="107"/>
      <c r="M46" s="58">
        <f t="shared" si="3"/>
        <v>282300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" customFormat="1" ht="25.5">
      <c r="A47" s="103" t="s">
        <v>70</v>
      </c>
      <c r="B47" s="105" t="s">
        <v>71</v>
      </c>
      <c r="C47" s="53">
        <f>2320000+2682</f>
        <v>2322682</v>
      </c>
      <c r="D47" s="58">
        <f>1108094+81515</f>
        <v>1189609</v>
      </c>
      <c r="E47" s="80">
        <v>307320</v>
      </c>
      <c r="F47" s="58">
        <v>0</v>
      </c>
      <c r="G47" s="80"/>
      <c r="H47" s="58"/>
      <c r="I47" s="80"/>
      <c r="J47" s="58">
        <f>K47</f>
        <v>0</v>
      </c>
      <c r="K47" s="80"/>
      <c r="L47" s="108"/>
      <c r="M47" s="58">
        <f>C47+F47</f>
        <v>2322682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8">
      <c r="A48" s="103"/>
      <c r="B48" s="95" t="s">
        <v>63</v>
      </c>
      <c r="C48" s="53">
        <f>C47</f>
        <v>2322682</v>
      </c>
      <c r="D48" s="58">
        <f>D47</f>
        <v>1189609</v>
      </c>
      <c r="E48" s="108">
        <f>E47</f>
        <v>307320</v>
      </c>
      <c r="F48" s="58">
        <f>F47</f>
        <v>0</v>
      </c>
      <c r="G48" s="77"/>
      <c r="H48" s="58"/>
      <c r="I48" s="80"/>
      <c r="J48" s="58">
        <f>J47</f>
        <v>0</v>
      </c>
      <c r="K48" s="80"/>
      <c r="L48" s="108"/>
      <c r="M48" s="58">
        <f>M47</f>
        <v>2322682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2" customFormat="1" ht="18">
      <c r="A49" s="103" t="s">
        <v>25</v>
      </c>
      <c r="B49" s="105" t="s">
        <v>31</v>
      </c>
      <c r="C49" s="53">
        <f>11000+9745</f>
        <v>20745</v>
      </c>
      <c r="D49" s="58"/>
      <c r="E49" s="80"/>
      <c r="F49" s="58"/>
      <c r="G49" s="80"/>
      <c r="H49" s="58"/>
      <c r="I49" s="80"/>
      <c r="J49" s="58"/>
      <c r="K49" s="80"/>
      <c r="L49" s="108"/>
      <c r="M49" s="58">
        <f t="shared" si="3"/>
        <v>20745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" customFormat="1" ht="18">
      <c r="A50" s="103" t="s">
        <v>26</v>
      </c>
      <c r="B50" s="105" t="s">
        <v>13</v>
      </c>
      <c r="C50" s="53">
        <f>12600+4650</f>
        <v>17250</v>
      </c>
      <c r="D50" s="58"/>
      <c r="E50" s="80"/>
      <c r="F50" s="58"/>
      <c r="G50" s="80"/>
      <c r="H50" s="58"/>
      <c r="I50" s="80"/>
      <c r="J50" s="58"/>
      <c r="K50" s="80"/>
      <c r="L50" s="108"/>
      <c r="M50" s="58">
        <f t="shared" si="3"/>
        <v>17250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" customFormat="1" ht="25.5">
      <c r="A51" s="103" t="s">
        <v>27</v>
      </c>
      <c r="B51" s="105" t="s">
        <v>38</v>
      </c>
      <c r="C51" s="53">
        <v>3300</v>
      </c>
      <c r="D51" s="58"/>
      <c r="E51" s="80"/>
      <c r="F51" s="58"/>
      <c r="G51" s="80"/>
      <c r="H51" s="58"/>
      <c r="I51" s="80"/>
      <c r="J51" s="58"/>
      <c r="K51" s="80"/>
      <c r="L51" s="108"/>
      <c r="M51" s="58">
        <f t="shared" si="3"/>
        <v>3300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" customFormat="1" ht="18">
      <c r="A52" s="103" t="s">
        <v>28</v>
      </c>
      <c r="B52" s="105" t="s">
        <v>42</v>
      </c>
      <c r="C52" s="53">
        <v>3300</v>
      </c>
      <c r="D52" s="58"/>
      <c r="E52" s="80"/>
      <c r="F52" s="58"/>
      <c r="G52" s="80"/>
      <c r="H52" s="58"/>
      <c r="I52" s="80"/>
      <c r="J52" s="58"/>
      <c r="K52" s="80"/>
      <c r="L52" s="108"/>
      <c r="M52" s="58">
        <f t="shared" si="3"/>
        <v>3300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" customFormat="1" ht="18">
      <c r="A53" s="109" t="s">
        <v>29</v>
      </c>
      <c r="B53" s="105" t="s">
        <v>72</v>
      </c>
      <c r="C53" s="53">
        <f>8532700+69650.86</f>
        <v>8602350.86</v>
      </c>
      <c r="D53" s="58">
        <v>5788931</v>
      </c>
      <c r="E53" s="80">
        <v>238274</v>
      </c>
      <c r="F53" s="58">
        <f>+G53+J53</f>
        <v>619566.61</v>
      </c>
      <c r="G53" s="80">
        <v>329077</v>
      </c>
      <c r="H53" s="58">
        <v>199260</v>
      </c>
      <c r="I53" s="80">
        <v>41456</v>
      </c>
      <c r="J53" s="58">
        <f>K53</f>
        <v>290489.61</v>
      </c>
      <c r="K53" s="80">
        <f>252800+37689.61</f>
        <v>290489.61</v>
      </c>
      <c r="L53" s="108">
        <v>252800</v>
      </c>
      <c r="M53" s="58">
        <f>C53+F53</f>
        <v>9221917.469999999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" customFormat="1" ht="40.5" customHeight="1">
      <c r="A54" s="110" t="s">
        <v>75</v>
      </c>
      <c r="B54" s="111" t="s">
        <v>76</v>
      </c>
      <c r="C54" s="53">
        <v>275600</v>
      </c>
      <c r="D54" s="58"/>
      <c r="E54" s="80"/>
      <c r="F54" s="58"/>
      <c r="G54" s="80"/>
      <c r="H54" s="58"/>
      <c r="I54" s="80"/>
      <c r="J54" s="58"/>
      <c r="K54" s="80"/>
      <c r="L54" s="108"/>
      <c r="M54" s="58">
        <f>C54+F54</f>
        <v>275600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" customFormat="1" ht="26.25" customHeight="1">
      <c r="A55" s="51" t="s">
        <v>73</v>
      </c>
      <c r="B55" s="105" t="s">
        <v>74</v>
      </c>
      <c r="C55" s="53">
        <f>2136300+3440.52</f>
        <v>2139740.52</v>
      </c>
      <c r="D55" s="58">
        <v>1197268</v>
      </c>
      <c r="E55" s="80">
        <v>270298</v>
      </c>
      <c r="F55" s="58">
        <f>J55</f>
        <v>290319.98</v>
      </c>
      <c r="G55" s="80"/>
      <c r="H55" s="58"/>
      <c r="I55" s="80"/>
      <c r="J55" s="58">
        <f>K55</f>
        <v>290319.98</v>
      </c>
      <c r="K55" s="80">
        <f>50000+240319.98</f>
        <v>290319.98</v>
      </c>
      <c r="L55" s="108">
        <v>50000</v>
      </c>
      <c r="M55" s="58">
        <f t="shared" si="3"/>
        <v>2430060.5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" customFormat="1" ht="18">
      <c r="A56" s="112" t="s">
        <v>30</v>
      </c>
      <c r="B56" s="113" t="s">
        <v>12</v>
      </c>
      <c r="C56" s="53">
        <v>13563800</v>
      </c>
      <c r="D56" s="114"/>
      <c r="E56" s="115"/>
      <c r="F56" s="114"/>
      <c r="G56" s="116"/>
      <c r="H56" s="117"/>
      <c r="I56" s="115"/>
      <c r="J56" s="117"/>
      <c r="K56" s="118"/>
      <c r="L56" s="119"/>
      <c r="M56" s="58">
        <f t="shared" si="3"/>
        <v>13563800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40.5" customHeight="1" thickBot="1">
      <c r="A57" s="120"/>
      <c r="B57" s="121" t="s">
        <v>56</v>
      </c>
      <c r="C57" s="63">
        <f>C56</f>
        <v>13563800</v>
      </c>
      <c r="D57" s="122"/>
      <c r="E57" s="123"/>
      <c r="F57" s="122"/>
      <c r="G57" s="124"/>
      <c r="H57" s="125"/>
      <c r="I57" s="123"/>
      <c r="J57" s="125"/>
      <c r="K57" s="126"/>
      <c r="L57" s="127"/>
      <c r="M57" s="101">
        <f t="shared" si="3"/>
        <v>13563800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2" customFormat="1" ht="18.75" thickBot="1">
      <c r="A58" s="128">
        <v>110000</v>
      </c>
      <c r="B58" s="129" t="s">
        <v>7</v>
      </c>
      <c r="C58" s="130">
        <f>C59</f>
        <v>69295.45</v>
      </c>
      <c r="D58" s="130"/>
      <c r="E58" s="130"/>
      <c r="F58" s="131"/>
      <c r="G58" s="130"/>
      <c r="H58" s="132"/>
      <c r="I58" s="130"/>
      <c r="J58" s="132"/>
      <c r="K58" s="133"/>
      <c r="L58" s="132"/>
      <c r="M58" s="38">
        <f t="shared" si="3"/>
        <v>69295.45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" customFormat="1" ht="18.75" thickBot="1">
      <c r="A59" s="134">
        <v>110103</v>
      </c>
      <c r="B59" s="135" t="s">
        <v>33</v>
      </c>
      <c r="C59" s="136">
        <f>42750+26545.45</f>
        <v>69295.45</v>
      </c>
      <c r="D59" s="136"/>
      <c r="E59" s="136"/>
      <c r="F59" s="137"/>
      <c r="G59" s="138"/>
      <c r="H59" s="139"/>
      <c r="I59" s="136"/>
      <c r="J59" s="139"/>
      <c r="K59" s="140"/>
      <c r="L59" s="139"/>
      <c r="M59" s="63">
        <f t="shared" si="3"/>
        <v>69295.45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" customFormat="1" ht="19.5" thickBot="1">
      <c r="A60" s="141">
        <v>130000</v>
      </c>
      <c r="B60" s="129" t="s">
        <v>4</v>
      </c>
      <c r="C60" s="142">
        <f>C61+C62</f>
        <v>6112730.68</v>
      </c>
      <c r="D60" s="142">
        <f>SUM(D62:D62)</f>
        <v>2946300</v>
      </c>
      <c r="E60" s="142">
        <f>SUM(E62:E62)</f>
        <v>1952351</v>
      </c>
      <c r="F60" s="143">
        <f aca="true" t="shared" si="4" ref="F60:L60">F62</f>
        <v>732035.59</v>
      </c>
      <c r="G60" s="158">
        <f t="shared" si="4"/>
        <v>645050.22</v>
      </c>
      <c r="H60" s="143">
        <f t="shared" si="4"/>
        <v>266304</v>
      </c>
      <c r="I60" s="142">
        <f t="shared" si="4"/>
        <v>122851</v>
      </c>
      <c r="J60" s="142">
        <f t="shared" si="4"/>
        <v>86985.37</v>
      </c>
      <c r="K60" s="142">
        <f t="shared" si="4"/>
        <v>10229.59</v>
      </c>
      <c r="L60" s="143">
        <f t="shared" si="4"/>
        <v>0</v>
      </c>
      <c r="M60" s="142">
        <f t="shared" si="3"/>
        <v>6844766.27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" customFormat="1" ht="18.75" thickBot="1">
      <c r="A61" s="144">
        <v>130102</v>
      </c>
      <c r="B61" s="135" t="s">
        <v>48</v>
      </c>
      <c r="C61" s="145">
        <f>55000+7000</f>
        <v>62000</v>
      </c>
      <c r="D61" s="145"/>
      <c r="E61" s="145"/>
      <c r="F61" s="145"/>
      <c r="G61" s="116"/>
      <c r="H61" s="145"/>
      <c r="I61" s="137"/>
      <c r="J61" s="146"/>
      <c r="K61" s="147"/>
      <c r="L61" s="148"/>
      <c r="M61" s="161">
        <f t="shared" si="3"/>
        <v>62000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" customFormat="1" ht="18.75" thickBot="1">
      <c r="A62" s="144">
        <v>130107</v>
      </c>
      <c r="B62" s="149" t="s">
        <v>34</v>
      </c>
      <c r="C62" s="150">
        <f>6045900+4830.68</f>
        <v>6050730.68</v>
      </c>
      <c r="D62" s="150">
        <v>2946300</v>
      </c>
      <c r="E62" s="150">
        <v>1952351</v>
      </c>
      <c r="F62" s="159">
        <f>G62+J62</f>
        <v>732035.59</v>
      </c>
      <c r="G62" s="170">
        <f>686838-39597.78-2190</f>
        <v>645050.22</v>
      </c>
      <c r="H62" s="150">
        <v>266304</v>
      </c>
      <c r="I62" s="151">
        <v>122851</v>
      </c>
      <c r="J62" s="171">
        <f>34968+10229.59+39597.78+2190</f>
        <v>86985.37</v>
      </c>
      <c r="K62" s="150">
        <v>10229.59</v>
      </c>
      <c r="L62" s="151">
        <v>0</v>
      </c>
      <c r="M62" s="152">
        <f t="shared" si="3"/>
        <v>6782766.27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9.5" thickBot="1">
      <c r="A63" s="199" t="s">
        <v>46</v>
      </c>
      <c r="B63" s="200"/>
      <c r="C63" s="158">
        <f>C16+C18+C22+C58+C60</f>
        <v>124667236.41</v>
      </c>
      <c r="D63" s="142">
        <f aca="true" t="shared" si="5" ref="D63:K63">D16+D18+D22+D58+D60</f>
        <v>18919822</v>
      </c>
      <c r="E63" s="142">
        <f>E16+E18+E22+E58+E60</f>
        <v>3350051</v>
      </c>
      <c r="F63" s="142">
        <f t="shared" si="5"/>
        <v>2054069.1799999997</v>
      </c>
      <c r="G63" s="142">
        <f t="shared" si="5"/>
        <v>975774.22</v>
      </c>
      <c r="H63" s="142">
        <f t="shared" si="5"/>
        <v>465564</v>
      </c>
      <c r="I63" s="142">
        <f t="shared" si="5"/>
        <v>164307</v>
      </c>
      <c r="J63" s="142">
        <f t="shared" si="5"/>
        <v>1078294.96</v>
      </c>
      <c r="K63" s="142">
        <f t="shared" si="5"/>
        <v>1001539.1799999999</v>
      </c>
      <c r="L63" s="142">
        <f>L16+L18+L22+L58+L60</f>
        <v>702800</v>
      </c>
      <c r="M63" s="158">
        <f>M16+M18+M22+M58+M60</f>
        <v>126721305.59</v>
      </c>
      <c r="N63" s="27"/>
      <c r="O63" s="32">
        <f>M63-108047524.16</f>
        <v>18673781.430000007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.75" customHeight="1" thickBot="1">
      <c r="A64" s="194" t="s">
        <v>79</v>
      </c>
      <c r="B64" s="195"/>
      <c r="C64" s="153">
        <f>C19+C24+C26</f>
        <v>92122680</v>
      </c>
      <c r="D64" s="153">
        <f aca="true" t="shared" si="6" ref="D64:M64">D19+D24+D26</f>
        <v>0</v>
      </c>
      <c r="E64" s="153">
        <f t="shared" si="6"/>
        <v>0</v>
      </c>
      <c r="F64" s="153">
        <f t="shared" si="6"/>
        <v>200000</v>
      </c>
      <c r="G64" s="153">
        <f t="shared" si="6"/>
        <v>0</v>
      </c>
      <c r="H64" s="153">
        <f t="shared" si="6"/>
        <v>0</v>
      </c>
      <c r="I64" s="153">
        <f t="shared" si="6"/>
        <v>0</v>
      </c>
      <c r="J64" s="153">
        <f t="shared" si="6"/>
        <v>200000</v>
      </c>
      <c r="K64" s="153">
        <f t="shared" si="6"/>
        <v>200000</v>
      </c>
      <c r="L64" s="153">
        <f>L19+L24+L26</f>
        <v>200000</v>
      </c>
      <c r="M64" s="154">
        <f t="shared" si="6"/>
        <v>92322680</v>
      </c>
      <c r="N64" s="11"/>
      <c r="O64" s="3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.75" customHeight="1" thickBot="1">
      <c r="A65" s="194" t="s">
        <v>80</v>
      </c>
      <c r="B65" s="195"/>
      <c r="C65" s="155">
        <f>C48</f>
        <v>2322682</v>
      </c>
      <c r="D65" s="155">
        <f aca="true" t="shared" si="7" ref="D65:M65">D48</f>
        <v>1189609</v>
      </c>
      <c r="E65" s="155">
        <f t="shared" si="7"/>
        <v>307320</v>
      </c>
      <c r="F65" s="155">
        <f t="shared" si="7"/>
        <v>0</v>
      </c>
      <c r="G65" s="155">
        <f t="shared" si="7"/>
        <v>0</v>
      </c>
      <c r="H65" s="155">
        <f t="shared" si="7"/>
        <v>0</v>
      </c>
      <c r="I65" s="155">
        <f t="shared" si="7"/>
        <v>0</v>
      </c>
      <c r="J65" s="155">
        <f t="shared" si="7"/>
        <v>0</v>
      </c>
      <c r="K65" s="155">
        <f t="shared" si="7"/>
        <v>0</v>
      </c>
      <c r="L65" s="155">
        <f t="shared" si="7"/>
        <v>0</v>
      </c>
      <c r="M65" s="156">
        <f t="shared" si="7"/>
        <v>2322682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s="33" customFormat="1" ht="90" customHeight="1">
      <c r="A66" s="29" t="s">
        <v>83</v>
      </c>
      <c r="B66" s="30"/>
      <c r="C66" s="28"/>
      <c r="D66" s="28"/>
      <c r="E66" s="28"/>
      <c r="F66" s="28"/>
      <c r="G66" s="28"/>
      <c r="H66" s="29" t="s">
        <v>82</v>
      </c>
      <c r="I66" s="28"/>
      <c r="J66" s="28"/>
      <c r="K66" s="28"/>
      <c r="L66" s="30"/>
      <c r="M66" s="160">
        <v>106698538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s="157" customFormat="1" ht="68.25" customHeight="1">
      <c r="A67" s="29"/>
      <c r="B67" s="30"/>
      <c r="C67" s="162"/>
      <c r="D67" s="163"/>
      <c r="E67" s="163"/>
      <c r="F67" s="163"/>
      <c r="G67" s="164"/>
      <c r="H67" s="165"/>
      <c r="I67" s="8"/>
      <c r="J67" s="8"/>
      <c r="K67" s="8"/>
      <c r="L67" s="31"/>
      <c r="M67" s="160">
        <f>M63-M66</f>
        <v>20022767.590000004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33" customFormat="1" ht="28.5" customHeight="1">
      <c r="A68" s="29"/>
      <c r="B68" s="30"/>
      <c r="C68" s="166"/>
      <c r="D68" s="166"/>
      <c r="E68" s="167"/>
      <c r="F68" s="166"/>
      <c r="G68" s="166"/>
      <c r="H68" s="29"/>
      <c r="I68" s="168"/>
      <c r="J68" s="30"/>
      <c r="K68" s="30"/>
      <c r="L68" s="30"/>
      <c r="M68" s="16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s="33" customFormat="1" ht="12.75">
      <c r="A69" s="31"/>
      <c r="B69" s="31"/>
      <c r="C69" s="3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33" customFormat="1" ht="12.75">
      <c r="A70" s="31"/>
      <c r="B70" s="31"/>
      <c r="C70" s="31"/>
      <c r="D70" s="31"/>
      <c r="E70" s="31"/>
      <c r="F70" s="31"/>
      <c r="G70" s="31"/>
      <c r="H70" s="31"/>
      <c r="I70" s="31"/>
      <c r="J70" s="30"/>
      <c r="K70" s="31">
        <f>K68-K63</f>
        <v>-1001539.1799999999</v>
      </c>
      <c r="L70" s="31"/>
      <c r="M70" s="3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s="33" customFormat="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33" customFormat="1" ht="12.75">
      <c r="A72" s="30"/>
      <c r="B72" s="30"/>
      <c r="C72" s="30"/>
      <c r="D72" s="31">
        <f>D63-D69</f>
        <v>18919822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s="33" customFormat="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33" customFormat="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33" customFormat="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 s="33" customFormat="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33" customFormat="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33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s="33" customFormat="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s="33" customFormat="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s="33" customFormat="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s="33" customFormat="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33" customFormat="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s="33" customFormat="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s="33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33" customFormat="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s="33" customFormat="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s="1" customFormat="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s="1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1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</sheetData>
  <sheetProtection/>
  <mergeCells count="24">
    <mergeCell ref="A32:M32"/>
    <mergeCell ref="A65:B65"/>
    <mergeCell ref="A64:B64"/>
    <mergeCell ref="M7:M14"/>
    <mergeCell ref="L11:L14"/>
    <mergeCell ref="C9:C14"/>
    <mergeCell ref="B7:B14"/>
    <mergeCell ref="K10:K14"/>
    <mergeCell ref="A63:B63"/>
    <mergeCell ref="G9:G14"/>
    <mergeCell ref="A4:M4"/>
    <mergeCell ref="A5:M5"/>
    <mergeCell ref="D9:E9"/>
    <mergeCell ref="H9:I9"/>
    <mergeCell ref="F7:L8"/>
    <mergeCell ref="C7:E8"/>
    <mergeCell ref="K9:L9"/>
    <mergeCell ref="J9:J14"/>
    <mergeCell ref="F9:F14"/>
    <mergeCell ref="D10:D14"/>
    <mergeCell ref="A7:A14"/>
    <mergeCell ref="E10:E14"/>
    <mergeCell ref="I10:I14"/>
    <mergeCell ref="H10:H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8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2013-05-18T11:15:23Z</cp:lastPrinted>
  <dcterms:created xsi:type="dcterms:W3CDTF">1996-10-08T23:32:33Z</dcterms:created>
  <dcterms:modified xsi:type="dcterms:W3CDTF">2013-05-23T11:01:54Z</dcterms:modified>
  <cp:category/>
  <cp:version/>
  <cp:contentType/>
  <cp:contentStatus/>
</cp:coreProperties>
</file>