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(2)'!$A$1:$M$75</definedName>
    <definedName name="Excel_BuiltIn_Print_Area_1_1">'Дод3 (2)'!$A$1:$M$79</definedName>
    <definedName name="_xlnm.Print_Area" localSheetId="0">'Дод3 (2)'!$A$1:$M$78</definedName>
  </definedNames>
  <calcPr fullCalcOnLoad="1"/>
</workbook>
</file>

<file path=xl/sharedStrings.xml><?xml version="1.0" encoding="utf-8"?>
<sst xmlns="http://schemas.openxmlformats.org/spreadsheetml/2006/main" count="115" uniqueCount="97">
  <si>
    <t xml:space="preserve">           </t>
  </si>
  <si>
    <t>до рішення районної у місті ради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</si>
  <si>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</si>
  <si>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</si>
  <si>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</si>
  <si>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</si>
  <si>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</si>
  <si>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</si>
  <si>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</si>
  <si>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</si>
  <si>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</si>
  <si>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</si>
  <si>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</si>
  <si>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</si>
  <si>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</si>
  <si>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</si>
  <si>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</si>
  <si>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</si>
  <si>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</si>
  <si>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</si>
  <si>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</si>
  <si>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</si>
  <si>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</si>
  <si>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</si>
  <si>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</si>
  <si>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</si>
  <si>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</si>
  <si>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</si>
  <si>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</si>
  <si>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</si>
  <si>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</si>
  <si>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</si>
  <si>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</si>
  <si>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</si>
  <si>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</si>
  <si>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</si>
  <si>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</si>
  <si>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</si>
  <si>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</si>
  <si>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110000</t>
  </si>
  <si>
    <t>Культура і мистецтво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</si>
  <si>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</si>
  <si>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</si>
  <si>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</si>
  <si>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</si>
  <si>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</si>
  <si>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</si>
  <si>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</si>
  <si>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</si>
  <si>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</si>
  <si>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</si>
  <si>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</si>
  <si>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</si>
  <si>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</si>
  <si>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Освіта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</si>
  <si>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</si>
  <si>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</si>
  <si>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</si>
  <si>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</si>
  <si>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</si>
  <si>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1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</si>
  <si>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</si>
  <si>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</si>
  <si>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</si>
  <si>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</si>
  <si>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</si>
  <si>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</si>
  <si>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</si>
  <si>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</si>
  <si>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</si>
  <si>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</si>
  <si>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</si>
  <si>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</si>
  <si>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</si>
  <si>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</si>
  <si>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</si>
  <si>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</si>
  <si>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</si>
  <si>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</si>
  <si>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</si>
  <si>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</si>
  <si>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</si>
  <si>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</si>
  <si>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</si>
  <si>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</si>
  <si>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</si>
  <si>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</si>
  <si>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</si>
  <si>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</si>
  <si>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</si>
  <si>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</si>
  <si>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</si>
  <si>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</si>
  <si>
    <t xml:space="preserve">Додаток 3 </t>
  </si>
  <si>
    <t>продовження додатка 3</t>
  </si>
  <si>
    <t>в тому числі за рахунок  субвенції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</si>
  <si>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від 19 грудня 2014 року № 357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</si>
</sst>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Rage Italic"/>
      <family val="4"/>
    </font>
    <font>
      <b/>
      <sz val="14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b/>
      <i/>
      <sz val="14"/>
      <name val="Arial"/>
      <family val="2"/>
    </font>
    <font>
      <sz val="20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="60" zoomScaleNormal="75" zoomScalePageLayoutView="0" workbookViewId="0" topLeftCell="A1">
      <selection activeCell="L77" sqref="L77"/>
    </sheetView>
  </sheetViews>
  <sheetFormatPr defaultColWidth="9.00390625" defaultRowHeight="12.75"/>
  <cols>
    <col min="1" max="1" width="28.00390625" style="1" customWidth="1"/>
    <col min="2" max="2" width="110.0039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9.421875" style="1" customWidth="1"/>
    <col min="9" max="9" width="18.00390625" style="1" customWidth="1"/>
    <col min="10" max="10" width="21.8515625" style="1" customWidth="1"/>
    <col min="11" max="11" width="17.00390625" style="1" customWidth="1"/>
    <col min="12" max="12" width="17.4218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79" t="s">
        <v>93</v>
      </c>
      <c r="K1" s="79"/>
      <c r="L1" s="79"/>
      <c r="M1" s="79"/>
    </row>
    <row r="2" spans="10:15" ht="25.5">
      <c r="J2" s="79" t="s">
        <v>1</v>
      </c>
      <c r="K2" s="79"/>
      <c r="L2" s="79"/>
      <c r="M2" s="79"/>
      <c r="N2" s="3"/>
      <c r="O2" s="3"/>
    </row>
    <row r="3" spans="8:13" ht="25.5">
      <c r="H3" s="4"/>
      <c r="I3" s="3"/>
      <c r="J3" s="5" t="s">
        <v>96</v>
      </c>
      <c r="K3" s="5"/>
      <c r="L3" s="5"/>
      <c r="M3" s="5"/>
    </row>
    <row r="4" spans="8:13" ht="18.75" customHeight="1">
      <c r="H4" s="4"/>
      <c r="I4" s="4"/>
      <c r="J4" s="4"/>
      <c r="L4" s="5"/>
      <c r="M4" s="5"/>
    </row>
    <row r="5" spans="1:13" ht="25.5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24.7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4:13" ht="32.25" customHeight="1">
      <c r="D7" s="6"/>
      <c r="E7" s="6"/>
      <c r="F7" s="6"/>
      <c r="M7" s="7" t="s">
        <v>4</v>
      </c>
    </row>
    <row r="8" spans="1:13" ht="12.75" customHeight="1">
      <c r="A8" s="81" t="s">
        <v>5</v>
      </c>
      <c r="B8" s="82" t="s">
        <v>6</v>
      </c>
      <c r="C8" s="83" t="s">
        <v>7</v>
      </c>
      <c r="D8" s="83"/>
      <c r="E8" s="83"/>
      <c r="F8" s="83" t="s">
        <v>8</v>
      </c>
      <c r="G8" s="83"/>
      <c r="H8" s="83"/>
      <c r="I8" s="83"/>
      <c r="J8" s="83"/>
      <c r="K8" s="83"/>
      <c r="L8" s="83"/>
      <c r="M8" s="84" t="s">
        <v>9</v>
      </c>
    </row>
    <row r="9" spans="1:13" ht="45" customHeight="1">
      <c r="A9" s="81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19.5" customHeight="1">
      <c r="A10" s="85" t="s">
        <v>10</v>
      </c>
      <c r="B10" s="85" t="s">
        <v>11</v>
      </c>
      <c r="C10" s="85" t="s">
        <v>12</v>
      </c>
      <c r="D10" s="85" t="s">
        <v>13</v>
      </c>
      <c r="E10" s="85"/>
      <c r="F10" s="85" t="s">
        <v>12</v>
      </c>
      <c r="G10" s="85" t="s">
        <v>14</v>
      </c>
      <c r="H10" s="85" t="s">
        <v>13</v>
      </c>
      <c r="I10" s="85"/>
      <c r="J10" s="85" t="s">
        <v>15</v>
      </c>
      <c r="K10" s="85" t="s">
        <v>13</v>
      </c>
      <c r="L10" s="85"/>
      <c r="M10" s="84"/>
    </row>
    <row r="11" spans="1:13" ht="15.75" customHeight="1">
      <c r="A11" s="85"/>
      <c r="B11" s="85"/>
      <c r="C11" s="85"/>
      <c r="D11" s="86" t="s">
        <v>16</v>
      </c>
      <c r="E11" s="85" t="s">
        <v>17</v>
      </c>
      <c r="F11" s="85"/>
      <c r="G11" s="85"/>
      <c r="H11" s="85" t="s">
        <v>18</v>
      </c>
      <c r="I11" s="85" t="s">
        <v>17</v>
      </c>
      <c r="J11" s="85"/>
      <c r="K11" s="85" t="s">
        <v>19</v>
      </c>
      <c r="L11" s="87" t="s">
        <v>20</v>
      </c>
      <c r="M11" s="84"/>
    </row>
    <row r="12" spans="1:13" ht="12.75" customHeight="1">
      <c r="A12" s="85"/>
      <c r="B12" s="85"/>
      <c r="C12" s="85"/>
      <c r="D12" s="86"/>
      <c r="E12" s="85"/>
      <c r="F12" s="85"/>
      <c r="G12" s="85"/>
      <c r="H12" s="85"/>
      <c r="I12" s="85"/>
      <c r="J12" s="85"/>
      <c r="K12" s="85"/>
      <c r="L12" s="87"/>
      <c r="M12" s="84"/>
    </row>
    <row r="13" spans="1:13" ht="15.75" customHeight="1">
      <c r="A13" s="85"/>
      <c r="B13" s="85"/>
      <c r="C13" s="85"/>
      <c r="D13" s="86"/>
      <c r="E13" s="85"/>
      <c r="F13" s="85"/>
      <c r="G13" s="85"/>
      <c r="H13" s="85"/>
      <c r="I13" s="85"/>
      <c r="J13" s="85"/>
      <c r="K13" s="85"/>
      <c r="L13" s="87"/>
      <c r="M13" s="84"/>
    </row>
    <row r="14" spans="1:13" ht="126" customHeight="1">
      <c r="A14" s="85"/>
      <c r="B14" s="85"/>
      <c r="C14" s="85"/>
      <c r="D14" s="86"/>
      <c r="E14" s="85"/>
      <c r="F14" s="85"/>
      <c r="G14" s="85"/>
      <c r="H14" s="85"/>
      <c r="I14" s="85"/>
      <c r="J14" s="85"/>
      <c r="K14" s="85"/>
      <c r="L14" s="87"/>
      <c r="M14" s="84"/>
    </row>
    <row r="15" spans="1:13" ht="17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8">
        <v>7</v>
      </c>
      <c r="H15" s="8">
        <v>8</v>
      </c>
      <c r="I15" s="9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3" s="6" customFormat="1" ht="18.75" customHeight="1">
      <c r="A16" s="10" t="s">
        <v>21</v>
      </c>
      <c r="B16" s="11" t="s">
        <v>22</v>
      </c>
      <c r="C16" s="12">
        <f aca="true" t="shared" si="0" ref="C16:M16">C17+C19+C25+C27</f>
        <v>13637020.76</v>
      </c>
      <c r="D16" s="13">
        <f t="shared" si="0"/>
        <v>7927890</v>
      </c>
      <c r="E16" s="13">
        <f t="shared" si="0"/>
        <v>615546</v>
      </c>
      <c r="F16" s="12">
        <f t="shared" si="0"/>
        <v>176733.8</v>
      </c>
      <c r="G16" s="13">
        <f t="shared" si="0"/>
        <v>1909</v>
      </c>
      <c r="H16" s="13">
        <f t="shared" si="0"/>
        <v>0</v>
      </c>
      <c r="I16" s="13">
        <f t="shared" si="0"/>
        <v>0</v>
      </c>
      <c r="J16" s="12">
        <f t="shared" si="0"/>
        <v>174824.8</v>
      </c>
      <c r="K16" s="12">
        <f t="shared" si="0"/>
        <v>174824.8</v>
      </c>
      <c r="L16" s="12">
        <f t="shared" si="0"/>
        <v>54964.8</v>
      </c>
      <c r="M16" s="12">
        <f t="shared" si="0"/>
        <v>13813754.56</v>
      </c>
    </row>
    <row r="17" spans="1:13" s="17" customFormat="1" ht="18.75" customHeight="1">
      <c r="A17" s="10" t="s">
        <v>23</v>
      </c>
      <c r="B17" s="14" t="s">
        <v>24</v>
      </c>
      <c r="C17" s="15">
        <f aca="true" t="shared" si="1" ref="C17:M17">C18</f>
        <v>13205059.37</v>
      </c>
      <c r="D17" s="16">
        <f t="shared" si="1"/>
        <v>7927890</v>
      </c>
      <c r="E17" s="16">
        <f t="shared" si="1"/>
        <v>615546</v>
      </c>
      <c r="F17" s="15">
        <f t="shared" si="1"/>
        <v>176733.8</v>
      </c>
      <c r="G17" s="16">
        <f t="shared" si="1"/>
        <v>1909</v>
      </c>
      <c r="H17" s="16">
        <f t="shared" si="1"/>
        <v>0</v>
      </c>
      <c r="I17" s="16">
        <f t="shared" si="1"/>
        <v>0</v>
      </c>
      <c r="J17" s="15">
        <f t="shared" si="1"/>
        <v>174824.8</v>
      </c>
      <c r="K17" s="15">
        <f t="shared" si="1"/>
        <v>174824.8</v>
      </c>
      <c r="L17" s="15">
        <f t="shared" si="1"/>
        <v>54964.8</v>
      </c>
      <c r="M17" s="15">
        <f t="shared" si="1"/>
        <v>13381793.17</v>
      </c>
    </row>
    <row r="18" spans="1:13" ht="20.25" customHeight="1">
      <c r="A18" s="18" t="s">
        <v>25</v>
      </c>
      <c r="B18" s="19" t="s">
        <v>26</v>
      </c>
      <c r="C18" s="70">
        <f>13197300+457537.37+15722-392400-137700+64600</f>
        <v>13205059.37</v>
      </c>
      <c r="D18" s="21">
        <f>8320290-392400</f>
        <v>7927890</v>
      </c>
      <c r="E18" s="64">
        <f>513243+64600+37703</f>
        <v>615546</v>
      </c>
      <c r="F18" s="20">
        <f>G18+J18</f>
        <v>176733.8</v>
      </c>
      <c r="G18" s="21">
        <v>1909</v>
      </c>
      <c r="H18" s="21"/>
      <c r="I18" s="21"/>
      <c r="J18" s="20">
        <f>K18</f>
        <v>174824.8</v>
      </c>
      <c r="K18" s="20">
        <f>119860+54964.8</f>
        <v>174824.8</v>
      </c>
      <c r="L18" s="20">
        <v>54964.8</v>
      </c>
      <c r="M18" s="20">
        <f>C18+F18</f>
        <v>13381793.17</v>
      </c>
    </row>
    <row r="19" spans="1:13" s="17" customFormat="1" ht="20.25" customHeight="1">
      <c r="A19" s="22" t="s">
        <v>27</v>
      </c>
      <c r="B19" s="23" t="s">
        <v>28</v>
      </c>
      <c r="C19" s="72">
        <f>C20+C21+C22+C23+C24</f>
        <v>304004.3</v>
      </c>
      <c r="D19" s="16"/>
      <c r="E19" s="16"/>
      <c r="F19" s="15"/>
      <c r="G19" s="16"/>
      <c r="H19" s="16"/>
      <c r="I19" s="16"/>
      <c r="J19" s="15"/>
      <c r="K19" s="24"/>
      <c r="L19" s="24"/>
      <c r="M19" s="15">
        <f>M20+M21+M22+M23+M24</f>
        <v>304004.3</v>
      </c>
    </row>
    <row r="20" spans="1:13" ht="20.25" customHeight="1">
      <c r="A20" s="25" t="s">
        <v>29</v>
      </c>
      <c r="B20" s="19" t="s">
        <v>30</v>
      </c>
      <c r="C20" s="70">
        <f>16800+587.3+2500-1197.41</f>
        <v>18689.89</v>
      </c>
      <c r="D20" s="21"/>
      <c r="E20" s="21"/>
      <c r="F20" s="21"/>
      <c r="G20" s="21"/>
      <c r="H20" s="21"/>
      <c r="I20" s="21"/>
      <c r="J20" s="21"/>
      <c r="K20" s="21"/>
      <c r="L20" s="21"/>
      <c r="M20" s="20">
        <f>C20+F20</f>
        <v>18689.89</v>
      </c>
    </row>
    <row r="21" spans="1:13" ht="18.75" customHeight="1">
      <c r="A21" s="26" t="s">
        <v>31</v>
      </c>
      <c r="B21" s="19" t="s">
        <v>32</v>
      </c>
      <c r="C21" s="71">
        <f>183817+94200</f>
        <v>278017</v>
      </c>
      <c r="D21" s="21"/>
      <c r="E21" s="21"/>
      <c r="F21" s="21"/>
      <c r="G21" s="21"/>
      <c r="H21" s="21"/>
      <c r="I21" s="21"/>
      <c r="J21" s="21"/>
      <c r="K21" s="21"/>
      <c r="L21" s="21"/>
      <c r="M21" s="21">
        <f>C21+F21</f>
        <v>278017</v>
      </c>
    </row>
    <row r="22" spans="1:13" ht="20.25" customHeight="1">
      <c r="A22" s="25" t="s">
        <v>33</v>
      </c>
      <c r="B22" s="19" t="s">
        <v>34</v>
      </c>
      <c r="C22" s="70">
        <f>8200+2900-6500+1197.41</f>
        <v>5797.41</v>
      </c>
      <c r="D22" s="21"/>
      <c r="E22" s="21"/>
      <c r="F22" s="21"/>
      <c r="G22" s="21"/>
      <c r="H22" s="21"/>
      <c r="I22" s="21"/>
      <c r="J22" s="21"/>
      <c r="K22" s="21"/>
      <c r="L22" s="21"/>
      <c r="M22" s="20">
        <f>C22+F22</f>
        <v>5797.41</v>
      </c>
    </row>
    <row r="23" spans="1:13" ht="35.25" customHeight="1">
      <c r="A23" s="25" t="s">
        <v>35</v>
      </c>
      <c r="B23" s="19" t="s">
        <v>36</v>
      </c>
      <c r="C23" s="64">
        <f>2500-2500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f>C23+F23</f>
        <v>0</v>
      </c>
    </row>
    <row r="24" spans="1:13" ht="21" customHeight="1">
      <c r="A24" s="25" t="s">
        <v>37</v>
      </c>
      <c r="B24" s="19" t="s">
        <v>38</v>
      </c>
      <c r="C24" s="64">
        <f>2500-1000</f>
        <v>1500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f>C24+F24</f>
        <v>1500</v>
      </c>
    </row>
    <row r="25" spans="1:13" s="17" customFormat="1" ht="21" customHeight="1">
      <c r="A25" s="27" t="s">
        <v>39</v>
      </c>
      <c r="B25" s="23" t="s">
        <v>40</v>
      </c>
      <c r="C25" s="72">
        <f>C26</f>
        <v>57057.09</v>
      </c>
      <c r="D25" s="16"/>
      <c r="E25" s="16"/>
      <c r="F25" s="16"/>
      <c r="G25" s="16"/>
      <c r="H25" s="16"/>
      <c r="I25" s="16"/>
      <c r="J25" s="16"/>
      <c r="K25" s="16"/>
      <c r="L25" s="16"/>
      <c r="M25" s="15">
        <f>M26</f>
        <v>57057.09</v>
      </c>
    </row>
    <row r="26" spans="1:13" ht="26.25" customHeight="1">
      <c r="A26" s="25">
        <v>110103</v>
      </c>
      <c r="B26" s="19" t="s">
        <v>41</v>
      </c>
      <c r="C26" s="70">
        <f>44683+12374.09</f>
        <v>57057.09</v>
      </c>
      <c r="D26" s="21"/>
      <c r="E26" s="21"/>
      <c r="F26" s="21"/>
      <c r="G26" s="21"/>
      <c r="H26" s="21"/>
      <c r="I26" s="21"/>
      <c r="J26" s="21"/>
      <c r="K26" s="21"/>
      <c r="L26" s="21"/>
      <c r="M26" s="20">
        <f>C26+F26</f>
        <v>57057.09</v>
      </c>
    </row>
    <row r="27" spans="1:13" s="17" customFormat="1" ht="22.5" customHeight="1">
      <c r="A27" s="27" t="s">
        <v>42</v>
      </c>
      <c r="B27" s="23" t="s">
        <v>43</v>
      </c>
      <c r="C27" s="73">
        <f>C28</f>
        <v>70900</v>
      </c>
      <c r="D27" s="16"/>
      <c r="E27" s="16"/>
      <c r="F27" s="16"/>
      <c r="G27" s="16"/>
      <c r="H27" s="16"/>
      <c r="I27" s="16"/>
      <c r="J27" s="16"/>
      <c r="K27" s="16"/>
      <c r="L27" s="16"/>
      <c r="M27" s="16">
        <f>M28</f>
        <v>70900</v>
      </c>
    </row>
    <row r="28" spans="1:13" ht="24" customHeight="1">
      <c r="A28" s="18">
        <v>130102</v>
      </c>
      <c r="B28" s="19" t="s">
        <v>44</v>
      </c>
      <c r="C28" s="64">
        <f>60000+10900</f>
        <v>70900</v>
      </c>
      <c r="D28" s="21"/>
      <c r="E28" s="21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>C28+F28</f>
        <v>70900</v>
      </c>
    </row>
    <row r="29" spans="1:13" ht="21.75" customHeight="1">
      <c r="A29" s="28" t="s">
        <v>45</v>
      </c>
      <c r="B29" s="29" t="s">
        <v>46</v>
      </c>
      <c r="C29" s="63">
        <f aca="true" t="shared" si="2" ref="C29:M29">C31</f>
        <v>6460727.47</v>
      </c>
      <c r="D29" s="13">
        <f t="shared" si="2"/>
        <v>2923552</v>
      </c>
      <c r="E29" s="12">
        <f t="shared" si="2"/>
        <v>2101786.05</v>
      </c>
      <c r="F29" s="12">
        <f t="shared" si="2"/>
        <v>1484708.95</v>
      </c>
      <c r="G29" s="13">
        <f t="shared" si="2"/>
        <v>922628</v>
      </c>
      <c r="H29" s="13">
        <f t="shared" si="2"/>
        <v>343381</v>
      </c>
      <c r="I29" s="13">
        <f t="shared" si="2"/>
        <v>166578</v>
      </c>
      <c r="J29" s="12">
        <f t="shared" si="2"/>
        <v>562080.95</v>
      </c>
      <c r="K29" s="12">
        <f t="shared" si="2"/>
        <v>518144.95</v>
      </c>
      <c r="L29" s="12">
        <f t="shared" si="2"/>
        <v>518144.95</v>
      </c>
      <c r="M29" s="12">
        <f t="shared" si="2"/>
        <v>7945436.42</v>
      </c>
    </row>
    <row r="30" spans="1:13" ht="21.75" customHeight="1">
      <c r="A30" s="27" t="s">
        <v>42</v>
      </c>
      <c r="B30" s="23" t="s">
        <v>43</v>
      </c>
      <c r="C30" s="63">
        <f aca="true" t="shared" si="3" ref="C30:M30">C31</f>
        <v>6460727.47</v>
      </c>
      <c r="D30" s="12">
        <f t="shared" si="3"/>
        <v>2923552</v>
      </c>
      <c r="E30" s="12">
        <f t="shared" si="3"/>
        <v>2101786.05</v>
      </c>
      <c r="F30" s="12">
        <f t="shared" si="3"/>
        <v>1484708.95</v>
      </c>
      <c r="G30" s="13">
        <f t="shared" si="3"/>
        <v>922628</v>
      </c>
      <c r="H30" s="13">
        <f t="shared" si="3"/>
        <v>343381</v>
      </c>
      <c r="I30" s="13">
        <f t="shared" si="3"/>
        <v>166578</v>
      </c>
      <c r="J30" s="12">
        <f t="shared" si="3"/>
        <v>562080.95</v>
      </c>
      <c r="K30" s="12">
        <f t="shared" si="3"/>
        <v>518144.95</v>
      </c>
      <c r="L30" s="12">
        <f t="shared" si="3"/>
        <v>518144.95</v>
      </c>
      <c r="M30" s="12">
        <f t="shared" si="3"/>
        <v>7945436.42</v>
      </c>
    </row>
    <row r="31" spans="1:13" ht="34.5" customHeight="1">
      <c r="A31" s="18">
        <v>130107</v>
      </c>
      <c r="B31" s="19" t="s">
        <v>47</v>
      </c>
      <c r="C31" s="70">
        <f>5946316+49255.42-140940-51160+176100+481156.05</f>
        <v>6460727.47</v>
      </c>
      <c r="D31" s="21">
        <f>3064492-140940</f>
        <v>2923552</v>
      </c>
      <c r="E31" s="70">
        <f>1527530+176100+398156.05</f>
        <v>2101786.05</v>
      </c>
      <c r="F31" s="20">
        <f>+G31+J31</f>
        <v>1484708.95</v>
      </c>
      <c r="G31" s="21">
        <v>922628</v>
      </c>
      <c r="H31" s="21">
        <v>343381</v>
      </c>
      <c r="I31" s="21">
        <v>166578</v>
      </c>
      <c r="J31" s="20">
        <f>1043237-481156.05</f>
        <v>562080.95</v>
      </c>
      <c r="K31" s="20">
        <f>L31</f>
        <v>518144.95</v>
      </c>
      <c r="L31" s="70">
        <f>999301-481156.05</f>
        <v>518144.95</v>
      </c>
      <c r="M31" s="20">
        <f>C31+F31</f>
        <v>7945436.42</v>
      </c>
    </row>
    <row r="32" spans="1:16" ht="23.25" customHeight="1">
      <c r="A32" s="89" t="s">
        <v>48</v>
      </c>
      <c r="B32" s="90" t="s">
        <v>49</v>
      </c>
      <c r="C32" s="91">
        <f aca="true" t="shared" si="4" ref="C32:L32">C38+C41+C69</f>
        <v>113690170.61999999</v>
      </c>
      <c r="D32" s="92">
        <f t="shared" si="4"/>
        <v>6963143</v>
      </c>
      <c r="E32" s="92">
        <f t="shared" si="4"/>
        <v>472404</v>
      </c>
      <c r="F32" s="88">
        <f t="shared" si="4"/>
        <v>693592.5599999999</v>
      </c>
      <c r="G32" s="92">
        <f t="shared" si="4"/>
        <v>354082</v>
      </c>
      <c r="H32" s="92">
        <f t="shared" si="4"/>
        <v>221400</v>
      </c>
      <c r="I32" s="92">
        <f t="shared" si="4"/>
        <v>31575</v>
      </c>
      <c r="J32" s="88">
        <f t="shared" si="4"/>
        <v>339510.56</v>
      </c>
      <c r="K32" s="88">
        <f t="shared" si="4"/>
        <v>328634.56</v>
      </c>
      <c r="L32" s="88">
        <f t="shared" si="4"/>
        <v>114658.72</v>
      </c>
      <c r="M32" s="88">
        <f>M38+M41+M69</f>
        <v>114383763.17999999</v>
      </c>
      <c r="N32" s="30"/>
      <c r="O32" s="30"/>
      <c r="P32" s="30"/>
    </row>
    <row r="33" spans="1:16" ht="18.75" customHeight="1">
      <c r="A33" s="89"/>
      <c r="B33" s="90"/>
      <c r="C33" s="91"/>
      <c r="D33" s="92"/>
      <c r="E33" s="92"/>
      <c r="F33" s="88"/>
      <c r="G33" s="92"/>
      <c r="H33" s="92"/>
      <c r="I33" s="92"/>
      <c r="J33" s="88"/>
      <c r="K33" s="88"/>
      <c r="L33" s="88"/>
      <c r="M33" s="92"/>
      <c r="N33" s="30"/>
      <c r="O33" s="30"/>
      <c r="P33" s="30"/>
    </row>
    <row r="34" spans="1:13" ht="39" customHeight="1">
      <c r="A34" s="31"/>
      <c r="B34" s="32" t="s">
        <v>50</v>
      </c>
      <c r="C34" s="21">
        <f>C35+C36+C37</f>
        <v>102890767.99999999</v>
      </c>
      <c r="D34" s="21">
        <f>D35+D36+D37</f>
        <v>0</v>
      </c>
      <c r="E34" s="21">
        <f>E35+E36+E37</f>
        <v>0</v>
      </c>
      <c r="F34" s="20">
        <f>G34+J34</f>
        <v>114658.72</v>
      </c>
      <c r="G34" s="21">
        <f aca="true" t="shared" si="5" ref="G34:M34">G35+G36+G37</f>
        <v>0</v>
      </c>
      <c r="H34" s="21">
        <f t="shared" si="5"/>
        <v>0</v>
      </c>
      <c r="I34" s="21">
        <f t="shared" si="5"/>
        <v>0</v>
      </c>
      <c r="J34" s="20">
        <f t="shared" si="5"/>
        <v>114658.72</v>
      </c>
      <c r="K34" s="20">
        <f t="shared" si="5"/>
        <v>114658.72</v>
      </c>
      <c r="L34" s="20">
        <f t="shared" si="5"/>
        <v>114658.72</v>
      </c>
      <c r="M34" s="20">
        <f t="shared" si="5"/>
        <v>103005426.71999998</v>
      </c>
    </row>
    <row r="35" spans="1:13" ht="40.5" customHeight="1">
      <c r="A35" s="31"/>
      <c r="B35" s="33" t="s">
        <v>51</v>
      </c>
      <c r="C35" s="21">
        <f>C47+C49+C51+C53+C55+C57+C59+C61+C68</f>
        <v>102307899.99999999</v>
      </c>
      <c r="D35" s="21">
        <f>D47+D49+D51+D53+D55+D57+D59+D61+D68</f>
        <v>0</v>
      </c>
      <c r="E35" s="21">
        <f>E47+E49+E51+E53+E55+E57+E59+E61+E68</f>
        <v>0</v>
      </c>
      <c r="F35" s="21">
        <f>G35+J35</f>
        <v>0</v>
      </c>
      <c r="G35" s="21">
        <f aca="true" t="shared" si="6" ref="G35:L35">G47+G49+G51+G53+G55+G57+G59+G61+G68</f>
        <v>0</v>
      </c>
      <c r="H35" s="21">
        <f t="shared" si="6"/>
        <v>0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21">
        <f t="shared" si="6"/>
        <v>0</v>
      </c>
      <c r="M35" s="21">
        <f>C35+F35</f>
        <v>102307899.99999999</v>
      </c>
    </row>
    <row r="36" spans="1:13" ht="93" customHeight="1">
      <c r="A36" s="28"/>
      <c r="B36" s="34" t="s">
        <v>52</v>
      </c>
      <c r="C36" s="35"/>
      <c r="D36" s="21">
        <f>D45</f>
        <v>0</v>
      </c>
      <c r="E36" s="21">
        <f>E45</f>
        <v>0</v>
      </c>
      <c r="F36" s="67">
        <f>G36+J36</f>
        <v>114658.72</v>
      </c>
      <c r="G36" s="21">
        <f>G45</f>
        <v>0</v>
      </c>
      <c r="H36" s="21">
        <f>H45</f>
        <v>0</v>
      </c>
      <c r="I36" s="21">
        <f>I45</f>
        <v>0</v>
      </c>
      <c r="J36" s="20">
        <f>K36</f>
        <v>114658.72</v>
      </c>
      <c r="K36" s="20">
        <f>L36</f>
        <v>114658.72</v>
      </c>
      <c r="L36" s="20">
        <f>L42</f>
        <v>114658.72</v>
      </c>
      <c r="M36" s="20">
        <f>C36+F36</f>
        <v>114658.72</v>
      </c>
    </row>
    <row r="37" spans="1:13" ht="63" customHeight="1">
      <c r="A37" s="31"/>
      <c r="B37" s="36" t="s">
        <v>53</v>
      </c>
      <c r="C37" s="64">
        <f>C39</f>
        <v>582868</v>
      </c>
      <c r="D37" s="21">
        <f>D40</f>
        <v>0</v>
      </c>
      <c r="E37" s="21">
        <f>E40</f>
        <v>0</v>
      </c>
      <c r="F37" s="21">
        <f>G37+J37</f>
        <v>0</v>
      </c>
      <c r="G37" s="21"/>
      <c r="H37" s="21"/>
      <c r="I37" s="21"/>
      <c r="J37" s="21"/>
      <c r="K37" s="21"/>
      <c r="L37" s="21"/>
      <c r="M37" s="21">
        <f>C37</f>
        <v>582868</v>
      </c>
    </row>
    <row r="38" spans="1:13" s="39" customFormat="1" ht="22.5" customHeight="1">
      <c r="A38" s="37">
        <v>70000</v>
      </c>
      <c r="B38" s="38" t="s">
        <v>54</v>
      </c>
      <c r="C38" s="73">
        <f>C39</f>
        <v>582868</v>
      </c>
      <c r="D38" s="16"/>
      <c r="E38" s="16"/>
      <c r="F38" s="16"/>
      <c r="G38" s="16"/>
      <c r="H38" s="16"/>
      <c r="I38" s="16"/>
      <c r="J38" s="16"/>
      <c r="K38" s="16"/>
      <c r="L38" s="16"/>
      <c r="M38" s="16">
        <f>M39</f>
        <v>582868</v>
      </c>
    </row>
    <row r="39" spans="1:13" ht="18.75">
      <c r="A39" s="25" t="s">
        <v>55</v>
      </c>
      <c r="B39" s="40" t="s">
        <v>56</v>
      </c>
      <c r="C39" s="64">
        <f>633022-66154+500+15500</f>
        <v>582868</v>
      </c>
      <c r="D39" s="21"/>
      <c r="E39" s="13"/>
      <c r="F39" s="13"/>
      <c r="G39" s="21"/>
      <c r="H39" s="13"/>
      <c r="I39" s="21"/>
      <c r="J39" s="13"/>
      <c r="K39" s="13"/>
      <c r="L39" s="13"/>
      <c r="M39" s="13">
        <f>C39+F39</f>
        <v>582868</v>
      </c>
    </row>
    <row r="40" spans="1:13" ht="76.5" customHeight="1">
      <c r="A40" s="41"/>
      <c r="B40" s="36" t="s">
        <v>57</v>
      </c>
      <c r="C40" s="62">
        <f>C39</f>
        <v>582868</v>
      </c>
      <c r="D40" s="13"/>
      <c r="E40" s="13"/>
      <c r="F40" s="13"/>
      <c r="G40" s="13"/>
      <c r="H40" s="13"/>
      <c r="I40" s="13"/>
      <c r="J40" s="13"/>
      <c r="K40" s="13"/>
      <c r="L40" s="13"/>
      <c r="M40" s="21">
        <f>C40</f>
        <v>582868</v>
      </c>
    </row>
    <row r="41" spans="1:13" ht="24" customHeight="1">
      <c r="A41" s="22" t="s">
        <v>27</v>
      </c>
      <c r="B41" s="23" t="s">
        <v>28</v>
      </c>
      <c r="C41" s="12">
        <f aca="true" t="shared" si="7" ref="C41:L41">C42+C46+C48+C50+C52+C54+C56+C58+C60+C62+C63+C64+C65+C67</f>
        <v>113058684.61999999</v>
      </c>
      <c r="D41" s="13">
        <f t="shared" si="7"/>
        <v>6963143</v>
      </c>
      <c r="E41" s="13">
        <f t="shared" si="7"/>
        <v>472404</v>
      </c>
      <c r="F41" s="12">
        <f t="shared" si="7"/>
        <v>693592.5599999999</v>
      </c>
      <c r="G41" s="13">
        <f t="shared" si="7"/>
        <v>354082</v>
      </c>
      <c r="H41" s="13">
        <f t="shared" si="7"/>
        <v>221400</v>
      </c>
      <c r="I41" s="13">
        <f t="shared" si="7"/>
        <v>31575</v>
      </c>
      <c r="J41" s="12">
        <f t="shared" si="7"/>
        <v>339510.56</v>
      </c>
      <c r="K41" s="12">
        <f t="shared" si="7"/>
        <v>328634.56</v>
      </c>
      <c r="L41" s="12">
        <f t="shared" si="7"/>
        <v>114658.72</v>
      </c>
      <c r="M41" s="12">
        <f>M42+M46+M48+M50+M52+M54+M56+M58+M60+M62+M63+M64+M65+M67</f>
        <v>113752277.17999999</v>
      </c>
    </row>
    <row r="42" spans="1:13" ht="125.25" customHeight="1">
      <c r="A42" s="42" t="s">
        <v>58</v>
      </c>
      <c r="B42" s="43" t="s">
        <v>59</v>
      </c>
      <c r="C42" s="13">
        <v>0</v>
      </c>
      <c r="D42" s="13"/>
      <c r="E42" s="13"/>
      <c r="F42" s="12">
        <f>G42+J42</f>
        <v>114658.72</v>
      </c>
      <c r="G42" s="13">
        <v>0</v>
      </c>
      <c r="H42" s="13">
        <v>0</v>
      </c>
      <c r="I42" s="13">
        <v>0</v>
      </c>
      <c r="J42" s="12">
        <f>K42</f>
        <v>114658.72</v>
      </c>
      <c r="K42" s="12">
        <f>L42</f>
        <v>114658.72</v>
      </c>
      <c r="L42" s="12">
        <f>208800-83492.12-10649.16</f>
        <v>114658.72</v>
      </c>
      <c r="M42" s="12">
        <f>C42+F42</f>
        <v>114658.72</v>
      </c>
    </row>
    <row r="43" spans="1:13" ht="32.25" customHeight="1">
      <c r="A43" s="44"/>
      <c r="B43" s="45"/>
      <c r="C43" s="46"/>
      <c r="D43" s="46"/>
      <c r="E43" s="47">
        <v>2</v>
      </c>
      <c r="F43" s="46"/>
      <c r="G43" s="46"/>
      <c r="H43" s="46"/>
      <c r="I43" s="46"/>
      <c r="J43" s="46"/>
      <c r="K43" s="46"/>
      <c r="L43" s="93" t="s">
        <v>94</v>
      </c>
      <c r="M43" s="93"/>
    </row>
    <row r="44" spans="1:13" s="50" customFormat="1" ht="18.75" customHeight="1">
      <c r="A44" s="48" t="s">
        <v>60</v>
      </c>
      <c r="B44" s="9">
        <v>2</v>
      </c>
      <c r="C44" s="49">
        <v>3</v>
      </c>
      <c r="D44" s="49">
        <v>4</v>
      </c>
      <c r="E44" s="49">
        <v>5</v>
      </c>
      <c r="F44" s="49">
        <v>6</v>
      </c>
      <c r="G44" s="49">
        <v>7</v>
      </c>
      <c r="H44" s="49">
        <v>8</v>
      </c>
      <c r="I44" s="49">
        <v>9</v>
      </c>
      <c r="J44" s="49">
        <v>10</v>
      </c>
      <c r="K44" s="49">
        <v>11</v>
      </c>
      <c r="L44" s="49">
        <v>12</v>
      </c>
      <c r="M44" s="49">
        <v>13</v>
      </c>
    </row>
    <row r="45" spans="1:13" ht="155.25" customHeight="1">
      <c r="A45" s="28"/>
      <c r="B45" s="34" t="s">
        <v>95</v>
      </c>
      <c r="C45" s="51">
        <v>0</v>
      </c>
      <c r="D45" s="13"/>
      <c r="E45" s="13"/>
      <c r="F45" s="12">
        <f>G45+J45</f>
        <v>114658.72</v>
      </c>
      <c r="G45" s="13"/>
      <c r="H45" s="13"/>
      <c r="I45" s="13"/>
      <c r="J45" s="12">
        <f>J42</f>
        <v>114658.72</v>
      </c>
      <c r="K45" s="12">
        <f>K42</f>
        <v>114658.72</v>
      </c>
      <c r="L45" s="12">
        <f>L42</f>
        <v>114658.72</v>
      </c>
      <c r="M45" s="12">
        <f>M42</f>
        <v>114658.72</v>
      </c>
    </row>
    <row r="46" spans="1:13" ht="18.75">
      <c r="A46" s="25" t="s">
        <v>61</v>
      </c>
      <c r="B46" s="40" t="s">
        <v>62</v>
      </c>
      <c r="C46" s="13">
        <f>1178500-30500</f>
        <v>1148000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f aca="true" t="shared" si="8" ref="M46:M68">C46+F46</f>
        <v>1148000</v>
      </c>
    </row>
    <row r="47" spans="1:13" ht="46.5" customHeight="1">
      <c r="A47" s="41"/>
      <c r="B47" s="36" t="s">
        <v>63</v>
      </c>
      <c r="C47" s="64">
        <f>C46</f>
        <v>1148000</v>
      </c>
      <c r="D47" s="21"/>
      <c r="E47" s="21"/>
      <c r="F47" s="21"/>
      <c r="G47" s="21"/>
      <c r="H47" s="21"/>
      <c r="I47" s="21"/>
      <c r="J47" s="21"/>
      <c r="K47" s="21"/>
      <c r="L47" s="21"/>
      <c r="M47" s="21">
        <f t="shared" si="8"/>
        <v>1148000</v>
      </c>
    </row>
    <row r="48" spans="1:13" ht="18.75">
      <c r="A48" s="25" t="s">
        <v>64</v>
      </c>
      <c r="B48" s="40" t="s">
        <v>65</v>
      </c>
      <c r="C48" s="62">
        <f>13522900-8107600+633100+60020</f>
        <v>6108420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f t="shared" si="8"/>
        <v>6108420</v>
      </c>
    </row>
    <row r="49" spans="1:13" ht="44.25" customHeight="1">
      <c r="A49" s="41"/>
      <c r="B49" s="36" t="s">
        <v>63</v>
      </c>
      <c r="C49" s="64">
        <f>C48</f>
        <v>6108420</v>
      </c>
      <c r="D49" s="21"/>
      <c r="E49" s="21"/>
      <c r="F49" s="21"/>
      <c r="G49" s="21"/>
      <c r="H49" s="21"/>
      <c r="I49" s="21"/>
      <c r="J49" s="21"/>
      <c r="K49" s="21"/>
      <c r="L49" s="21"/>
      <c r="M49" s="21">
        <f t="shared" si="8"/>
        <v>6108420</v>
      </c>
    </row>
    <row r="50" spans="1:13" ht="18.75">
      <c r="A50" s="25" t="s">
        <v>66</v>
      </c>
      <c r="B50" s="40" t="s">
        <v>67</v>
      </c>
      <c r="C50" s="62">
        <f>58066900-6889900-33100+3003563+3251500+356271.41</f>
        <v>57755234.41</v>
      </c>
      <c r="D50" s="13"/>
      <c r="E50" s="13"/>
      <c r="F50" s="13"/>
      <c r="G50" s="13"/>
      <c r="H50" s="13"/>
      <c r="I50" s="13"/>
      <c r="J50" s="13"/>
      <c r="K50" s="13"/>
      <c r="L50" s="13"/>
      <c r="M50" s="13">
        <f t="shared" si="8"/>
        <v>57755234.41</v>
      </c>
    </row>
    <row r="51" spans="1:13" ht="45" customHeight="1">
      <c r="A51" s="41"/>
      <c r="B51" s="36" t="s">
        <v>63</v>
      </c>
      <c r="C51" s="64">
        <f>C50</f>
        <v>57755234.41</v>
      </c>
      <c r="D51" s="21"/>
      <c r="E51" s="21"/>
      <c r="F51" s="21"/>
      <c r="G51" s="21"/>
      <c r="H51" s="21"/>
      <c r="I51" s="21"/>
      <c r="J51" s="21"/>
      <c r="K51" s="21"/>
      <c r="L51" s="21"/>
      <c r="M51" s="21">
        <f t="shared" si="8"/>
        <v>57755234.41</v>
      </c>
    </row>
    <row r="52" spans="1:13" ht="18.75">
      <c r="A52" s="25" t="s">
        <v>68</v>
      </c>
      <c r="B52" s="40" t="s">
        <v>69</v>
      </c>
      <c r="C52" s="62">
        <f>6517800-600000+1070121-420370.76</f>
        <v>6567550.24</v>
      </c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8"/>
        <v>6567550.24</v>
      </c>
    </row>
    <row r="53" spans="1:13" ht="46.5" customHeight="1">
      <c r="A53" s="41"/>
      <c r="B53" s="36" t="s">
        <v>63</v>
      </c>
      <c r="C53" s="64">
        <f>C52</f>
        <v>6567550.24</v>
      </c>
      <c r="D53" s="21"/>
      <c r="E53" s="21"/>
      <c r="F53" s="21"/>
      <c r="G53" s="21"/>
      <c r="H53" s="21"/>
      <c r="I53" s="21"/>
      <c r="J53" s="21"/>
      <c r="K53" s="21"/>
      <c r="L53" s="21"/>
      <c r="M53" s="21">
        <f t="shared" si="8"/>
        <v>6567550.24</v>
      </c>
    </row>
    <row r="54" spans="1:13" ht="18.75">
      <c r="A54" s="25">
        <v>90306</v>
      </c>
      <c r="B54" s="40" t="s">
        <v>70</v>
      </c>
      <c r="C54" s="62">
        <f>9235900+235017+79000+10082.74</f>
        <v>9559999.74</v>
      </c>
      <c r="D54" s="13"/>
      <c r="E54" s="13"/>
      <c r="F54" s="13"/>
      <c r="G54" s="13"/>
      <c r="H54" s="13"/>
      <c r="I54" s="13"/>
      <c r="J54" s="13"/>
      <c r="K54" s="13"/>
      <c r="L54" s="13"/>
      <c r="M54" s="13">
        <f t="shared" si="8"/>
        <v>9559999.74</v>
      </c>
    </row>
    <row r="55" spans="1:13" ht="45" customHeight="1">
      <c r="A55" s="41"/>
      <c r="B55" s="36" t="s">
        <v>63</v>
      </c>
      <c r="C55" s="64">
        <f>C54</f>
        <v>9559999.74</v>
      </c>
      <c r="D55" s="21"/>
      <c r="E55" s="21"/>
      <c r="F55" s="21"/>
      <c r="G55" s="21"/>
      <c r="H55" s="21"/>
      <c r="I55" s="21"/>
      <c r="J55" s="21"/>
      <c r="K55" s="21"/>
      <c r="L55" s="21"/>
      <c r="M55" s="21">
        <f t="shared" si="8"/>
        <v>9559999.74</v>
      </c>
    </row>
    <row r="56" spans="1:13" ht="18.75">
      <c r="A56" s="25">
        <v>90307</v>
      </c>
      <c r="B56" s="40" t="s">
        <v>71</v>
      </c>
      <c r="C56" s="62">
        <f>1008100-218400+285000</f>
        <v>1074700</v>
      </c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8"/>
        <v>1074700</v>
      </c>
    </row>
    <row r="57" spans="1:13" ht="45" customHeight="1">
      <c r="A57" s="41"/>
      <c r="B57" s="36" t="s">
        <v>63</v>
      </c>
      <c r="C57" s="64">
        <f>C56</f>
        <v>1074700</v>
      </c>
      <c r="D57" s="21"/>
      <c r="E57" s="21"/>
      <c r="F57" s="21"/>
      <c r="G57" s="21"/>
      <c r="H57" s="21"/>
      <c r="I57" s="21"/>
      <c r="J57" s="21"/>
      <c r="K57" s="21"/>
      <c r="L57" s="21"/>
      <c r="M57" s="21">
        <f t="shared" si="8"/>
        <v>1074700</v>
      </c>
    </row>
    <row r="58" spans="1:13" ht="18.75">
      <c r="A58" s="25" t="s">
        <v>72</v>
      </c>
      <c r="B58" s="40" t="s">
        <v>73</v>
      </c>
      <c r="C58" s="13">
        <f>84500-2000</f>
        <v>82500</v>
      </c>
      <c r="D58" s="13"/>
      <c r="E58" s="13"/>
      <c r="F58" s="13"/>
      <c r="G58" s="13"/>
      <c r="H58" s="13"/>
      <c r="I58" s="13"/>
      <c r="J58" s="13"/>
      <c r="K58" s="13"/>
      <c r="L58" s="13"/>
      <c r="M58" s="13">
        <f t="shared" si="8"/>
        <v>82500</v>
      </c>
    </row>
    <row r="59" spans="1:13" ht="45" customHeight="1">
      <c r="A59" s="41"/>
      <c r="B59" s="36" t="s">
        <v>63</v>
      </c>
      <c r="C59" s="64">
        <f>C58</f>
        <v>82500</v>
      </c>
      <c r="D59" s="21"/>
      <c r="E59" s="21"/>
      <c r="F59" s="21"/>
      <c r="G59" s="21"/>
      <c r="H59" s="21"/>
      <c r="I59" s="21"/>
      <c r="J59" s="21"/>
      <c r="K59" s="21"/>
      <c r="L59" s="21"/>
      <c r="M59" s="21">
        <f t="shared" si="8"/>
        <v>82500</v>
      </c>
    </row>
    <row r="60" spans="1:13" ht="18.75">
      <c r="A60" s="25" t="s">
        <v>74</v>
      </c>
      <c r="B60" s="40" t="s">
        <v>75</v>
      </c>
      <c r="C60" s="62">
        <f>3582700+457700+55000+54016.61</f>
        <v>4149416.61</v>
      </c>
      <c r="D60" s="13"/>
      <c r="E60" s="13"/>
      <c r="F60" s="13"/>
      <c r="G60" s="13"/>
      <c r="H60" s="13"/>
      <c r="I60" s="13"/>
      <c r="J60" s="13"/>
      <c r="K60" s="13"/>
      <c r="L60" s="13"/>
      <c r="M60" s="13">
        <f t="shared" si="8"/>
        <v>4149416.61</v>
      </c>
    </row>
    <row r="61" spans="1:13" ht="44.25" customHeight="1">
      <c r="A61" s="41"/>
      <c r="B61" s="36" t="s">
        <v>63</v>
      </c>
      <c r="C61" s="64">
        <f>C60</f>
        <v>4149416.61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f t="shared" si="8"/>
        <v>4149416.61</v>
      </c>
    </row>
    <row r="62" spans="1:13" ht="19.5" customHeight="1">
      <c r="A62" s="26" t="s">
        <v>31</v>
      </c>
      <c r="B62" s="40" t="s">
        <v>32</v>
      </c>
      <c r="C62" s="62">
        <f>35483+2205+1377+30000</f>
        <v>69065</v>
      </c>
      <c r="D62" s="21"/>
      <c r="E62" s="21"/>
      <c r="F62" s="21"/>
      <c r="G62" s="21"/>
      <c r="H62" s="21"/>
      <c r="I62" s="21"/>
      <c r="J62" s="21"/>
      <c r="K62" s="21"/>
      <c r="L62" s="21"/>
      <c r="M62" s="13">
        <f t="shared" si="8"/>
        <v>69065</v>
      </c>
    </row>
    <row r="63" spans="1:13" ht="38.25" customHeight="1">
      <c r="A63" s="52" t="s">
        <v>76</v>
      </c>
      <c r="B63" s="19" t="s">
        <v>77</v>
      </c>
      <c r="C63" s="63">
        <f>8647391+104539.04-281000-102000+35000-55737.01</f>
        <v>8348193.029999999</v>
      </c>
      <c r="D63" s="64">
        <f>5953476-281000+102505</f>
        <v>5774981</v>
      </c>
      <c r="E63" s="64">
        <f>155080+35000+2550</f>
        <v>192630</v>
      </c>
      <c r="F63" s="20">
        <f>G63+J63</f>
        <v>578933.84</v>
      </c>
      <c r="G63" s="21">
        <v>354082</v>
      </c>
      <c r="H63" s="21">
        <v>221400</v>
      </c>
      <c r="I63" s="21">
        <v>31575</v>
      </c>
      <c r="J63" s="20">
        <f>10876+213975.84</f>
        <v>224851.84</v>
      </c>
      <c r="K63" s="20">
        <v>213975.84</v>
      </c>
      <c r="L63" s="21"/>
      <c r="M63" s="12">
        <f t="shared" si="8"/>
        <v>8927126.87</v>
      </c>
    </row>
    <row r="64" spans="1:13" ht="59.25" customHeight="1">
      <c r="A64" s="18" t="s">
        <v>78</v>
      </c>
      <c r="B64" s="19" t="s">
        <v>79</v>
      </c>
      <c r="C64" s="62">
        <f>263078-6000+15347</f>
        <v>272425</v>
      </c>
      <c r="D64" s="21"/>
      <c r="E64" s="21"/>
      <c r="F64" s="21"/>
      <c r="G64" s="21"/>
      <c r="H64" s="21"/>
      <c r="I64" s="21"/>
      <c r="J64" s="21"/>
      <c r="K64" s="21"/>
      <c r="L64" s="21"/>
      <c r="M64" s="13">
        <f t="shared" si="8"/>
        <v>272425</v>
      </c>
    </row>
    <row r="65" spans="1:13" ht="35.25" customHeight="1">
      <c r="A65" s="18" t="s">
        <v>80</v>
      </c>
      <c r="B65" s="19" t="s">
        <v>81</v>
      </c>
      <c r="C65" s="63">
        <f>2065562+10886.59-15347</f>
        <v>2061101.59</v>
      </c>
      <c r="D65" s="64">
        <f>1230194-54487+12455</f>
        <v>1188162</v>
      </c>
      <c r="E65" s="21">
        <f>205509+74265</f>
        <v>279774</v>
      </c>
      <c r="F65" s="21">
        <f>G65+J65</f>
        <v>0</v>
      </c>
      <c r="G65" s="21"/>
      <c r="H65" s="21"/>
      <c r="I65" s="21"/>
      <c r="J65" s="21">
        <f>K65</f>
        <v>0</v>
      </c>
      <c r="K65" s="21"/>
      <c r="L65" s="21"/>
      <c r="M65" s="12">
        <f t="shared" si="8"/>
        <v>2061101.59</v>
      </c>
    </row>
    <row r="66" spans="1:13" ht="70.5" customHeight="1" hidden="1">
      <c r="A66" s="18"/>
      <c r="B66" s="53" t="s">
        <v>82</v>
      </c>
      <c r="C66" s="62"/>
      <c r="D66" s="21"/>
      <c r="E66" s="21"/>
      <c r="F66" s="21">
        <f>G66+J66</f>
        <v>0</v>
      </c>
      <c r="G66" s="21"/>
      <c r="H66" s="21"/>
      <c r="I66" s="21"/>
      <c r="J66" s="21">
        <f>K66</f>
        <v>0</v>
      </c>
      <c r="K66" s="21"/>
      <c r="L66" s="21"/>
      <c r="M66" s="13">
        <f t="shared" si="8"/>
        <v>0</v>
      </c>
    </row>
    <row r="67" spans="1:13" ht="18.75">
      <c r="A67" s="25" t="s">
        <v>83</v>
      </c>
      <c r="B67" s="40" t="s">
        <v>84</v>
      </c>
      <c r="C67" s="62">
        <f>15591600-269500+539979</f>
        <v>15862079</v>
      </c>
      <c r="D67" s="13"/>
      <c r="E67" s="13"/>
      <c r="F67" s="21"/>
      <c r="G67" s="21"/>
      <c r="H67" s="13"/>
      <c r="I67" s="13"/>
      <c r="J67" s="13"/>
      <c r="K67" s="13"/>
      <c r="L67" s="13"/>
      <c r="M67" s="13">
        <f t="shared" si="8"/>
        <v>15862079</v>
      </c>
    </row>
    <row r="68" spans="1:13" ht="66" customHeight="1">
      <c r="A68" s="41"/>
      <c r="B68" s="32" t="s">
        <v>63</v>
      </c>
      <c r="C68" s="64">
        <f>C67</f>
        <v>15862079</v>
      </c>
      <c r="D68" s="21"/>
      <c r="E68" s="21"/>
      <c r="F68" s="21"/>
      <c r="G68" s="21"/>
      <c r="H68" s="21"/>
      <c r="I68" s="21"/>
      <c r="J68" s="21"/>
      <c r="K68" s="21"/>
      <c r="L68" s="21"/>
      <c r="M68" s="21">
        <f t="shared" si="8"/>
        <v>15862079</v>
      </c>
    </row>
    <row r="69" spans="1:13" s="6" customFormat="1" ht="17.25" customHeight="1">
      <c r="A69" s="27" t="s">
        <v>85</v>
      </c>
      <c r="B69" s="38" t="s">
        <v>86</v>
      </c>
      <c r="C69" s="13">
        <f>C70</f>
        <v>48618</v>
      </c>
      <c r="D69" s="13"/>
      <c r="E69" s="13"/>
      <c r="F69" s="13"/>
      <c r="G69" s="13"/>
      <c r="H69" s="13"/>
      <c r="I69" s="13"/>
      <c r="J69" s="13"/>
      <c r="K69" s="13"/>
      <c r="L69" s="13"/>
      <c r="M69" s="13">
        <f>M70</f>
        <v>48618</v>
      </c>
    </row>
    <row r="70" spans="1:13" ht="22.5" customHeight="1">
      <c r="A70" s="18" t="s">
        <v>87</v>
      </c>
      <c r="B70" s="19" t="s">
        <v>88</v>
      </c>
      <c r="C70" s="62">
        <f>52200-2205-1377</f>
        <v>48618</v>
      </c>
      <c r="D70" s="21"/>
      <c r="E70" s="21"/>
      <c r="F70" s="21"/>
      <c r="G70" s="21"/>
      <c r="H70" s="21"/>
      <c r="I70" s="21"/>
      <c r="J70" s="21"/>
      <c r="K70" s="21"/>
      <c r="L70" s="21"/>
      <c r="M70" s="13">
        <f>C70+F70</f>
        <v>48618</v>
      </c>
    </row>
    <row r="71" spans="1:13" ht="18.75" customHeight="1">
      <c r="A71" s="94" t="s">
        <v>89</v>
      </c>
      <c r="B71" s="94"/>
      <c r="C71" s="15">
        <f aca="true" t="shared" si="9" ref="C71:K71">C16+C29+C32</f>
        <v>133787918.85</v>
      </c>
      <c r="D71" s="16">
        <f t="shared" si="9"/>
        <v>17814585</v>
      </c>
      <c r="E71" s="15">
        <f t="shared" si="9"/>
        <v>3189736.05</v>
      </c>
      <c r="F71" s="15">
        <f t="shared" si="9"/>
        <v>2355035.31</v>
      </c>
      <c r="G71" s="16">
        <f t="shared" si="9"/>
        <v>1278619</v>
      </c>
      <c r="H71" s="16">
        <f t="shared" si="9"/>
        <v>564781</v>
      </c>
      <c r="I71" s="16">
        <f t="shared" si="9"/>
        <v>198153</v>
      </c>
      <c r="J71" s="15">
        <f t="shared" si="9"/>
        <v>1076416.31</v>
      </c>
      <c r="K71" s="15">
        <f t="shared" si="9"/>
        <v>1021604.31</v>
      </c>
      <c r="L71" s="15">
        <f>L31+L34+L63+L65+L18</f>
        <v>687768.4700000001</v>
      </c>
      <c r="M71" s="15">
        <f>M16+M29+M32</f>
        <v>136142954.16</v>
      </c>
    </row>
    <row r="72" spans="1:13" ht="21" customHeight="1">
      <c r="A72" s="95" t="s">
        <v>90</v>
      </c>
      <c r="B72" s="95"/>
      <c r="C72" s="54">
        <f>C34</f>
        <v>102890767.99999999</v>
      </c>
      <c r="D72" s="54">
        <f>D35+D36+D37+D40</f>
        <v>0</v>
      </c>
      <c r="E72" s="54">
        <f>E35+E36+E37+E40</f>
        <v>0</v>
      </c>
      <c r="F72" s="66">
        <f>F35+F36+F37+F40+F66</f>
        <v>114658.72</v>
      </c>
      <c r="G72" s="54">
        <f aca="true" t="shared" si="10" ref="G72:L72">G35+G36+G37+G40+G66</f>
        <v>0</v>
      </c>
      <c r="H72" s="54">
        <f t="shared" si="10"/>
        <v>0</v>
      </c>
      <c r="I72" s="54">
        <f t="shared" si="10"/>
        <v>0</v>
      </c>
      <c r="J72" s="66">
        <f t="shared" si="10"/>
        <v>114658.72</v>
      </c>
      <c r="K72" s="66">
        <f t="shared" si="10"/>
        <v>114658.72</v>
      </c>
      <c r="L72" s="66">
        <f t="shared" si="10"/>
        <v>114658.72</v>
      </c>
      <c r="M72" s="66">
        <f>M35+M36+M37+M66</f>
        <v>103005426.71999998</v>
      </c>
    </row>
    <row r="73" spans="1:13" ht="19.5" customHeight="1">
      <c r="A73" s="55"/>
      <c r="B73" s="56"/>
      <c r="C73" s="56"/>
      <c r="D73" s="56"/>
      <c r="E73" s="56"/>
      <c r="F73" s="56"/>
      <c r="G73" s="56"/>
      <c r="H73" s="56"/>
      <c r="I73" s="56"/>
      <c r="J73" s="55"/>
      <c r="K73" s="96"/>
      <c r="L73" s="96"/>
      <c r="M73" s="55"/>
    </row>
    <row r="74" spans="1:13" ht="24.75" customHeight="1">
      <c r="A74" s="56"/>
      <c r="B74" s="57"/>
      <c r="C74" s="57"/>
      <c r="D74" s="57"/>
      <c r="E74" s="57"/>
      <c r="F74" s="57"/>
      <c r="G74" s="57"/>
      <c r="H74" s="58"/>
      <c r="I74" s="57"/>
      <c r="J74" s="57"/>
      <c r="K74" s="57"/>
      <c r="L74" s="57"/>
      <c r="M74" s="57"/>
    </row>
    <row r="75" spans="1:13" ht="23.25" customHeight="1">
      <c r="A75" s="56" t="s">
        <v>91</v>
      </c>
      <c r="B75" s="57"/>
      <c r="C75" s="57"/>
      <c r="D75" s="57"/>
      <c r="E75" s="57"/>
      <c r="F75" s="57"/>
      <c r="G75" s="57"/>
      <c r="H75" s="57" t="s">
        <v>92</v>
      </c>
      <c r="I75" s="57"/>
      <c r="J75" s="57"/>
      <c r="K75" s="57"/>
      <c r="L75" s="57"/>
      <c r="M75" s="57"/>
    </row>
    <row r="76" spans="1:13" ht="21.75" customHeight="1">
      <c r="A76" s="65"/>
      <c r="B76" s="65"/>
      <c r="C76" s="65"/>
      <c r="D76" s="65"/>
      <c r="E76" s="65"/>
      <c r="F76" s="65"/>
      <c r="G76" s="65"/>
      <c r="H76" s="65"/>
      <c r="I76" s="55"/>
      <c r="J76" s="55"/>
      <c r="K76" s="55"/>
      <c r="L76" s="55"/>
      <c r="M76" s="55"/>
    </row>
    <row r="77" spans="1:13" s="60" customFormat="1" ht="27">
      <c r="A77" s="74"/>
      <c r="B77" s="65"/>
      <c r="C77" s="68"/>
      <c r="D77" s="75"/>
      <c r="E77" s="75"/>
      <c r="F77" s="75"/>
      <c r="G77" s="76"/>
      <c r="H77" s="77"/>
      <c r="I77" s="74"/>
      <c r="J77" s="65"/>
      <c r="K77" s="68"/>
      <c r="L77" s="59"/>
      <c r="M77" s="59"/>
    </row>
    <row r="78" spans="1:13" s="60" customFormat="1" ht="26.25">
      <c r="A78" s="74"/>
      <c r="B78" s="65"/>
      <c r="C78" s="69"/>
      <c r="D78" s="69"/>
      <c r="E78" s="65"/>
      <c r="F78" s="69"/>
      <c r="G78" s="69"/>
      <c r="H78" s="78"/>
      <c r="I78" s="74"/>
      <c r="J78" s="65"/>
      <c r="K78" s="69"/>
      <c r="L78" s="61"/>
      <c r="M78" s="55"/>
    </row>
    <row r="79" spans="1:13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55"/>
      <c r="M79" s="55"/>
    </row>
    <row r="80" spans="1:13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3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1:13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3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1:13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3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1:13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1:13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</sheetData>
  <sheetProtection selectLockedCells="1" selectUnlockedCells="1"/>
  <mergeCells count="41">
    <mergeCell ref="M32:M33"/>
    <mergeCell ref="L43:M43"/>
    <mergeCell ref="A71:B71"/>
    <mergeCell ref="A72:B72"/>
    <mergeCell ref="K73:L7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J10:J14"/>
    <mergeCell ref="K10:L10"/>
    <mergeCell ref="D11:D14"/>
    <mergeCell ref="E11:E14"/>
    <mergeCell ref="H11:H14"/>
    <mergeCell ref="I11:I14"/>
    <mergeCell ref="K11:K14"/>
    <mergeCell ref="L11:L14"/>
    <mergeCell ref="B10:B14"/>
    <mergeCell ref="C10:C14"/>
    <mergeCell ref="D10:E10"/>
    <mergeCell ref="F10:F14"/>
    <mergeCell ref="G10:G14"/>
    <mergeCell ref="H10:I10"/>
    <mergeCell ref="J1:M1"/>
    <mergeCell ref="J2:M2"/>
    <mergeCell ref="A5:M5"/>
    <mergeCell ref="A6:M6"/>
    <mergeCell ref="A8:A9"/>
    <mergeCell ref="B8:B9"/>
    <mergeCell ref="C8:E9"/>
    <mergeCell ref="F8:L9"/>
    <mergeCell ref="M8:M14"/>
    <mergeCell ref="A10:A14"/>
  </mergeCells>
  <printOptions/>
  <pageMargins left="0.7875" right="0.7875" top="0.9840277777777777" bottom="0.39375" header="0.5118055555555555" footer="0.5118055555555555"/>
  <pageSetup horizontalDpi="600" verticalDpi="600" orientation="landscape" paperSize="9" scale="3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2014-12-18T15:28:04Z</cp:lastPrinted>
  <dcterms:modified xsi:type="dcterms:W3CDTF">2014-12-19T11:43:09Z</dcterms:modified>
  <cp:category/>
  <cp:version/>
  <cp:contentType/>
  <cp:contentStatus/>
</cp:coreProperties>
</file>