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д2 (2)" sheetId="1" r:id="rId1"/>
  </sheets>
  <definedNames>
    <definedName name="_xlnm.Print_Area" localSheetId="0">'дод2 (2)'!$A$1:$M$75</definedName>
    <definedName name="Excel_BuiltIn_Print_Area_1">'дод2 (2)'!$A$1:$M$72</definedName>
  </definedNames>
  <calcPr fullCalcOnLoad="1"/>
</workbook>
</file>

<file path=xl/sharedStrings.xml><?xml version="1.0" encoding="utf-8"?>
<sst xmlns="http://schemas.openxmlformats.org/spreadsheetml/2006/main" count="110" uniqueCount="96">
  <si>
    <t xml:space="preserve">    </t>
  </si>
  <si>
    <t>Додаток 2</t>
  </si>
  <si>
    <t>до рішення районної у місті ради</t>
  </si>
  <si>
    <t>від 24 вересня 2013 року  № 259</t>
  </si>
  <si>
    <t>Видатки районного у місті бюджету  на 2013 рік</t>
  </si>
  <si>
    <t xml:space="preserve">за тимчасовою класифікацією видатків та кредитування місцевих бюджетів </t>
  </si>
  <si>
    <t>грн.</t>
  </si>
  <si>
    <t>Код тимчасової класифікації видатків та кредитування місцевих бюджетів</t>
  </si>
  <si>
    <t xml:space="preserve">Найменування коду тимчасової класифікації видатків та кредитування місцевих бюджетів 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</si>
  <si>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</si>
  <si>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</si>
  <si>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</si>
  <si>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</si>
  <si>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</si>
  <si>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</si>
  <si>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</si>
  <si>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</si>
  <si>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</si>
  <si>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</si>
  <si>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</si>
  <si>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</si>
  <si>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</si>
  <si>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</si>
  <si>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</si>
  <si>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</si>
  <si>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</si>
  <si>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в тому числі за рахунок  субвенції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</si>
  <si>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070303</t>
  </si>
  <si>
    <t xml:space="preserve">Дитячі будинки (в т. ч. сімейного типу, прийомні сім'ї) </t>
  </si>
  <si>
    <t>в тому числі за рахунок  субвенції з державного бюджету місцевим бюджетам  на виплату державної соціальної допомоги на дітей-сиріт та 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</si>
  <si>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090000</t>
  </si>
  <si>
    <t>Соціальний захист та соціальне забезпечення:</t>
  </si>
  <si>
    <t>в тому числі за рахунок субвенцій з державного бюджету місцевим бюджетам на: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</si>
  <si>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</si>
  <si>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</si>
  <si>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090203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</si>
  <si>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</si>
  <si>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 тому числі за рахунок  субвенції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</si>
  <si>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090302</t>
  </si>
  <si>
    <t>Допомога у зв'язку з вагітністю і пологами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</si>
  <si>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дітям"</t>
  </si>
  <si>
    <t>090303</t>
  </si>
  <si>
    <t>Допомога на догляд за дитиною віком до 3 років</t>
  </si>
  <si>
    <t>2</t>
  </si>
  <si>
    <t>продовження  додатка 2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</si>
  <si>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</si>
  <si>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</si>
  <si>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</si>
  <si>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</si>
  <si>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</si>
  <si>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</si>
  <si>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</si>
  <si>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</si>
  <si>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</si>
  <si>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</si>
  <si>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</si>
  <si>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сім'ям</t>
  </si>
  <si>
    <t>090412</t>
  </si>
  <si>
    <t>Інші видатки на соціальний захист населення</t>
  </si>
  <si>
    <t>090700</t>
  </si>
  <si>
    <t>Утримання закладів, що надають соціальні послуги дітям, які опинились в складних життєвих обставинах</t>
  </si>
  <si>
    <t xml:space="preserve">в тому числі за рахунок інших  субвенції </t>
  </si>
  <si>
    <t>090802</t>
  </si>
  <si>
    <t>Інші програми соціального захисту дітей</t>
  </si>
  <si>
    <t>091103</t>
  </si>
  <si>
    <t xml:space="preserve">Соціальні програми і заходи державних органів у справах молоді 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</si>
  <si>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</si>
  <si>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</si>
  <si>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</si>
  <si>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</si>
  <si>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091204</t>
  </si>
  <si>
    <t>Територіальні центри 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</si>
  <si>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</si>
  <si>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</si>
  <si>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</si>
  <si>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інвалідів; центри професійної реабілітації інвалідів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</si>
  <si>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</si>
  <si>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</si>
  <si>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</si>
  <si>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</si>
  <si>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100203</t>
  </si>
  <si>
    <t>Благоустрій міст, сіл, селищ</t>
  </si>
  <si>
    <t>Культура і мистецтво</t>
  </si>
  <si>
    <t>Філармонії, музичні колективи і ансамблі та інші мистецькі заклади та заходи</t>
  </si>
  <si>
    <t>Фізична культура і спорт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</si>
  <si>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</si>
  <si>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</si>
  <si>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250380</t>
  </si>
  <si>
    <t>Ішні субвенції</t>
  </si>
  <si>
    <t>в тому числі за рахунок субвенції з Саксаганського районного у місті бюджету міському бюджету на виготовлення проектно-кошторисної документації з капітального ремонту системи газопостачання центру соціально-психологічної реабілітації дітей</t>
  </si>
  <si>
    <t>Разом видатки</t>
  </si>
  <si>
    <t xml:space="preserve">У тому числі за рахунок субвенцій з державного бюджету місцевим бюджетам </t>
  </si>
  <si>
    <t xml:space="preserve">У тому числі за рахунок субвенцій з обласного бюджету місцевим бюджетам </t>
  </si>
  <si>
    <t>у тому числі за рахунок субвенцій з районного у місті бюджету міському бюджету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</si>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</sst>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.00"/>
    <numFmt numFmtId="168" formatCode="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0"/>
      <color indexed="9"/>
      <name val="Arial"/>
      <family val="2"/>
    </font>
    <font>
      <i/>
      <sz val="2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4"/>
      <color indexed="9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14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09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Border="1" applyAlignment="1">
      <alignment horizontal="center" wrapText="1"/>
    </xf>
    <xf numFmtId="164" fontId="20" fillId="0" borderId="0" xfId="0" applyFont="1" applyFill="1" applyBorder="1" applyAlignment="1">
      <alignment horizontal="center"/>
    </xf>
    <xf numFmtId="164" fontId="21" fillId="0" borderId="10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center"/>
    </xf>
    <xf numFmtId="164" fontId="21" fillId="0" borderId="10" xfId="0" applyFont="1" applyFill="1" applyBorder="1" applyAlignment="1">
      <alignment horizontal="center" vertical="center"/>
    </xf>
    <xf numFmtId="164" fontId="21" fillId="0" borderId="12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/>
    </xf>
    <xf numFmtId="164" fontId="24" fillId="0" borderId="0" xfId="0" applyFont="1" applyFill="1" applyAlignment="1">
      <alignment/>
    </xf>
    <xf numFmtId="165" fontId="25" fillId="0" borderId="10" xfId="0" applyNumberFormat="1" applyFont="1" applyFill="1" applyBorder="1" applyAlignment="1">
      <alignment/>
    </xf>
    <xf numFmtId="164" fontId="26" fillId="0" borderId="10" xfId="0" applyFont="1" applyFill="1" applyBorder="1" applyAlignment="1">
      <alignment/>
    </xf>
    <xf numFmtId="164" fontId="19" fillId="0" borderId="11" xfId="0" applyFont="1" applyFill="1" applyBorder="1" applyAlignment="1">
      <alignment/>
    </xf>
    <xf numFmtId="164" fontId="27" fillId="0" borderId="11" xfId="0" applyFont="1" applyFill="1" applyBorder="1" applyAlignment="1">
      <alignment/>
    </xf>
    <xf numFmtId="164" fontId="19" fillId="0" borderId="10" xfId="0" applyFont="1" applyFill="1" applyBorder="1" applyAlignment="1">
      <alignment/>
    </xf>
    <xf numFmtId="164" fontId="24" fillId="0" borderId="0" xfId="0" applyFont="1" applyFill="1" applyBorder="1" applyAlignment="1">
      <alignment/>
    </xf>
    <xf numFmtId="164" fontId="28" fillId="0" borderId="0" xfId="0" applyFont="1" applyAlignment="1">
      <alignment/>
    </xf>
    <xf numFmtId="165" fontId="29" fillId="0" borderId="12" xfId="0" applyNumberFormat="1" applyFont="1" applyFill="1" applyBorder="1" applyAlignment="1">
      <alignment vertical="center"/>
    </xf>
    <xf numFmtId="165" fontId="29" fillId="0" borderId="16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/>
    </xf>
    <xf numFmtId="164" fontId="31" fillId="0" borderId="12" xfId="0" applyFont="1" applyFill="1" applyBorder="1" applyAlignment="1">
      <alignment/>
    </xf>
    <xf numFmtId="164" fontId="32" fillId="0" borderId="12" xfId="0" applyFont="1" applyFill="1" applyBorder="1" applyAlignment="1">
      <alignment/>
    </xf>
    <xf numFmtId="164" fontId="32" fillId="0" borderId="17" xfId="0" applyFont="1" applyFill="1" applyBorder="1" applyAlignment="1">
      <alignment/>
    </xf>
    <xf numFmtId="164" fontId="31" fillId="0" borderId="18" xfId="0" applyFont="1" applyFill="1" applyBorder="1" applyAlignment="1">
      <alignment/>
    </xf>
    <xf numFmtId="164" fontId="32" fillId="0" borderId="16" xfId="0" applyFont="1" applyFill="1" applyBorder="1" applyAlignment="1">
      <alignment/>
    </xf>
    <xf numFmtId="165" fontId="26" fillId="0" borderId="10" xfId="0" applyNumberFormat="1" applyFont="1" applyFill="1" applyBorder="1" applyAlignment="1">
      <alignment vertical="center"/>
    </xf>
    <xf numFmtId="165" fontId="26" fillId="0" borderId="14" xfId="0" applyNumberFormat="1" applyFont="1" applyFill="1" applyBorder="1" applyAlignment="1">
      <alignment vertical="center" wrapText="1"/>
    </xf>
    <xf numFmtId="164" fontId="19" fillId="0" borderId="15" xfId="0" applyFont="1" applyFill="1" applyBorder="1" applyAlignment="1">
      <alignment/>
    </xf>
    <xf numFmtId="164" fontId="19" fillId="0" borderId="14" xfId="0" applyFont="1" applyFill="1" applyBorder="1" applyAlignment="1">
      <alignment/>
    </xf>
    <xf numFmtId="164" fontId="33" fillId="0" borderId="0" xfId="0" applyFont="1" applyFill="1" applyBorder="1" applyAlignment="1">
      <alignment/>
    </xf>
    <xf numFmtId="165" fontId="29" fillId="0" borderId="19" xfId="0" applyNumberFormat="1" applyFont="1" applyFill="1" applyBorder="1" applyAlignment="1">
      <alignment/>
    </xf>
    <xf numFmtId="164" fontId="0" fillId="0" borderId="20" xfId="0" applyFont="1" applyFill="1" applyBorder="1" applyAlignment="1">
      <alignment wrapText="1"/>
    </xf>
    <xf numFmtId="164" fontId="31" fillId="0" borderId="19" xfId="0" applyFont="1" applyFill="1" applyBorder="1" applyAlignment="1">
      <alignment/>
    </xf>
    <xf numFmtId="164" fontId="19" fillId="0" borderId="19" xfId="0" applyFont="1" applyFill="1" applyBorder="1" applyAlignment="1">
      <alignment/>
    </xf>
    <xf numFmtId="164" fontId="19" fillId="0" borderId="2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5" fontId="29" fillId="0" borderId="21" xfId="0" applyNumberFormat="1" applyFont="1" applyFill="1" applyBorder="1" applyAlignment="1">
      <alignment vertical="center" wrapText="1"/>
    </xf>
    <xf numFmtId="164" fontId="29" fillId="0" borderId="22" xfId="0" applyFont="1" applyFill="1" applyBorder="1" applyAlignment="1">
      <alignment wrapText="1"/>
    </xf>
    <xf numFmtId="164" fontId="30" fillId="0" borderId="21" xfId="0" applyFont="1" applyFill="1" applyBorder="1" applyAlignment="1">
      <alignment/>
    </xf>
    <xf numFmtId="164" fontId="31" fillId="0" borderId="21" xfId="0" applyFont="1" applyFill="1" applyBorder="1" applyAlignment="1">
      <alignment/>
    </xf>
    <xf numFmtId="164" fontId="19" fillId="0" borderId="21" xfId="0" applyFont="1" applyFill="1" applyBorder="1" applyAlignment="1">
      <alignment/>
    </xf>
    <xf numFmtId="164" fontId="19" fillId="0" borderId="22" xfId="0" applyFont="1" applyFill="1" applyBorder="1" applyAlignment="1">
      <alignment/>
    </xf>
    <xf numFmtId="165" fontId="29" fillId="0" borderId="13" xfId="0" applyNumberFormat="1" applyFont="1" applyFill="1" applyBorder="1" applyAlignment="1">
      <alignment vertical="center" wrapText="1"/>
    </xf>
    <xf numFmtId="164" fontId="0" fillId="0" borderId="23" xfId="0" applyFont="1" applyFill="1" applyBorder="1" applyAlignment="1">
      <alignment wrapText="1"/>
    </xf>
    <xf numFmtId="164" fontId="31" fillId="0" borderId="13" xfId="0" applyFont="1" applyFill="1" applyBorder="1" applyAlignment="1">
      <alignment/>
    </xf>
    <xf numFmtId="164" fontId="19" fillId="0" borderId="13" xfId="0" applyFont="1" applyFill="1" applyBorder="1" applyAlignment="1">
      <alignment/>
    </xf>
    <xf numFmtId="164" fontId="19" fillId="0" borderId="23" xfId="0" applyFont="1" applyFill="1" applyBorder="1" applyAlignment="1">
      <alignment/>
    </xf>
    <xf numFmtId="164" fontId="26" fillId="0" borderId="11" xfId="0" applyFont="1" applyFill="1" applyBorder="1" applyAlignment="1">
      <alignment/>
    </xf>
    <xf numFmtId="165" fontId="25" fillId="0" borderId="18" xfId="0" applyNumberFormat="1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19" fillId="0" borderId="12" xfId="0" applyFont="1" applyFill="1" applyBorder="1" applyAlignment="1">
      <alignment/>
    </xf>
    <xf numFmtId="164" fontId="19" fillId="0" borderId="16" xfId="0" applyFont="1" applyFill="1" applyBorder="1" applyAlignment="1">
      <alignment/>
    </xf>
    <xf numFmtId="164" fontId="19" fillId="0" borderId="17" xfId="0" applyFont="1" applyFill="1" applyBorder="1" applyAlignment="1">
      <alignment/>
    </xf>
    <xf numFmtId="165" fontId="0" fillId="0" borderId="24" xfId="0" applyNumberFormat="1" applyFont="1" applyFill="1" applyBorder="1" applyAlignment="1">
      <alignment/>
    </xf>
    <xf numFmtId="164" fontId="0" fillId="0" borderId="21" xfId="0" applyFont="1" applyFill="1" applyBorder="1" applyAlignment="1">
      <alignment wrapText="1"/>
    </xf>
    <xf numFmtId="164" fontId="19" fillId="0" borderId="25" xfId="0" applyFont="1" applyFill="1" applyBorder="1" applyAlignment="1">
      <alignment/>
    </xf>
    <xf numFmtId="165" fontId="25" fillId="0" borderId="24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 vertical="top" wrapText="1"/>
    </xf>
    <xf numFmtId="164" fontId="31" fillId="0" borderId="25" xfId="0" applyFont="1" applyFill="1" applyBorder="1" applyAlignment="1">
      <alignment/>
    </xf>
    <xf numFmtId="165" fontId="0" fillId="0" borderId="24" xfId="0" applyNumberFormat="1" applyFont="1" applyFill="1" applyBorder="1" applyAlignment="1">
      <alignment vertical="center"/>
    </xf>
    <xf numFmtId="164" fontId="29" fillId="0" borderId="21" xfId="0" applyFont="1" applyFill="1" applyBorder="1" applyAlignment="1">
      <alignment wrapText="1"/>
    </xf>
    <xf numFmtId="164" fontId="31" fillId="0" borderId="22" xfId="0" applyFont="1" applyFill="1" applyBorder="1" applyAlignment="1">
      <alignment/>
    </xf>
    <xf numFmtId="165" fontId="29" fillId="0" borderId="24" xfId="0" applyNumberFormat="1" applyFont="1" applyFill="1" applyBorder="1" applyAlignment="1">
      <alignment vertical="center" wrapText="1"/>
    </xf>
    <xf numFmtId="164" fontId="32" fillId="0" borderId="21" xfId="0" applyFont="1" applyFill="1" applyBorder="1" applyAlignment="1">
      <alignment/>
    </xf>
    <xf numFmtId="165" fontId="29" fillId="0" borderId="26" xfId="0" applyNumberFormat="1" applyFont="1" applyFill="1" applyBorder="1" applyAlignment="1">
      <alignment vertical="center" wrapText="1"/>
    </xf>
    <xf numFmtId="164" fontId="0" fillId="0" borderId="27" xfId="0" applyFont="1" applyFill="1" applyBorder="1" applyAlignment="1">
      <alignment wrapText="1"/>
    </xf>
    <xf numFmtId="164" fontId="31" fillId="0" borderId="27" xfId="0" applyFont="1" applyFill="1" applyBorder="1" applyAlignment="1">
      <alignment/>
    </xf>
    <xf numFmtId="164" fontId="19" fillId="0" borderId="28" xfId="0" applyFont="1" applyFill="1" applyBorder="1" applyAlignment="1">
      <alignment/>
    </xf>
    <xf numFmtId="164" fontId="19" fillId="0" borderId="27" xfId="0" applyFont="1" applyFill="1" applyBorder="1" applyAlignment="1">
      <alignment/>
    </xf>
    <xf numFmtId="164" fontId="19" fillId="0" borderId="29" xfId="0" applyFont="1" applyFill="1" applyBorder="1" applyAlignment="1">
      <alignment/>
    </xf>
    <xf numFmtId="165" fontId="34" fillId="0" borderId="0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Fill="1" applyBorder="1" applyAlignment="1">
      <alignment horizontal="right" vertical="center" wrapText="1"/>
    </xf>
    <xf numFmtId="165" fontId="29" fillId="0" borderId="30" xfId="0" applyNumberFormat="1" applyFont="1" applyFill="1" applyBorder="1" applyAlignment="1">
      <alignment vertical="center" wrapText="1"/>
    </xf>
    <xf numFmtId="164" fontId="29" fillId="0" borderId="31" xfId="0" applyFont="1" applyFill="1" applyBorder="1" applyAlignment="1">
      <alignment wrapText="1"/>
    </xf>
    <xf numFmtId="164" fontId="32" fillId="0" borderId="30" xfId="0" applyFont="1" applyFill="1" applyBorder="1" applyAlignment="1">
      <alignment/>
    </xf>
    <xf numFmtId="164" fontId="27" fillId="0" borderId="30" xfId="0" applyFont="1" applyFill="1" applyBorder="1" applyAlignment="1">
      <alignment/>
    </xf>
    <xf numFmtId="164" fontId="27" fillId="0" borderId="31" xfId="0" applyFont="1" applyFill="1" applyBorder="1" applyAlignment="1">
      <alignment/>
    </xf>
    <xf numFmtId="164" fontId="19" fillId="0" borderId="30" xfId="0" applyFont="1" applyFill="1" applyBorder="1" applyAlignment="1">
      <alignment/>
    </xf>
    <xf numFmtId="164" fontId="19" fillId="0" borderId="31" xfId="0" applyFont="1" applyFill="1" applyBorder="1" applyAlignment="1">
      <alignment/>
    </xf>
    <xf numFmtId="164" fontId="19" fillId="0" borderId="32" xfId="0" applyFont="1" applyFill="1" applyBorder="1" applyAlignment="1">
      <alignment/>
    </xf>
    <xf numFmtId="164" fontId="31" fillId="0" borderId="30" xfId="0" applyFont="1" applyFill="1" applyBorder="1" applyAlignment="1">
      <alignment/>
    </xf>
    <xf numFmtId="164" fontId="0" fillId="0" borderId="22" xfId="0" applyFont="1" applyFill="1" applyBorder="1" applyAlignment="1">
      <alignment wrapText="1"/>
    </xf>
    <xf numFmtId="164" fontId="32" fillId="0" borderId="19" xfId="0" applyFont="1" applyFill="1" applyBorder="1" applyAlignment="1">
      <alignment/>
    </xf>
    <xf numFmtId="164" fontId="27" fillId="0" borderId="21" xfId="0" applyFont="1" applyFill="1" applyBorder="1" applyAlignment="1">
      <alignment/>
    </xf>
    <xf numFmtId="164" fontId="27" fillId="0" borderId="22" xfId="0" applyFont="1" applyFill="1" applyBorder="1" applyAlignment="1">
      <alignment/>
    </xf>
    <xf numFmtId="164" fontId="19" fillId="0" borderId="24" xfId="0" applyFont="1" applyFill="1" applyBorder="1" applyAlignment="1">
      <alignment/>
    </xf>
    <xf numFmtId="165" fontId="29" fillId="0" borderId="33" xfId="0" applyNumberFormat="1" applyFont="1" applyFill="1" applyBorder="1" applyAlignment="1">
      <alignment vertical="center" wrapText="1"/>
    </xf>
    <xf numFmtId="164" fontId="27" fillId="0" borderId="33" xfId="0" applyFont="1" applyFill="1" applyBorder="1" applyAlignment="1">
      <alignment/>
    </xf>
    <xf numFmtId="164" fontId="27" fillId="0" borderId="0" xfId="0" applyFont="1" applyFill="1" applyBorder="1" applyAlignment="1">
      <alignment/>
    </xf>
    <xf numFmtId="164" fontId="19" fillId="0" borderId="33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34" xfId="0" applyFont="1" applyFill="1" applyBorder="1" applyAlignment="1">
      <alignment/>
    </xf>
    <xf numFmtId="164" fontId="31" fillId="0" borderId="35" xfId="0" applyFont="1" applyFill="1" applyBorder="1" applyAlignment="1">
      <alignment/>
    </xf>
    <xf numFmtId="164" fontId="31" fillId="0" borderId="33" xfId="0" applyFont="1" applyFill="1" applyBorder="1" applyAlignment="1">
      <alignment/>
    </xf>
    <xf numFmtId="165" fontId="29" fillId="0" borderId="19" xfId="0" applyNumberFormat="1" applyFont="1" applyFill="1" applyBorder="1" applyAlignment="1">
      <alignment vertical="center" wrapText="1"/>
    </xf>
    <xf numFmtId="164" fontId="27" fillId="0" borderId="19" xfId="0" applyFont="1" applyFill="1" applyBorder="1" applyAlignment="1">
      <alignment/>
    </xf>
    <xf numFmtId="164" fontId="27" fillId="0" borderId="20" xfId="0" applyFont="1" applyFill="1" applyBorder="1" applyAlignment="1">
      <alignment/>
    </xf>
    <xf numFmtId="164" fontId="19" fillId="0" borderId="36" xfId="0" applyFont="1" applyFill="1" applyBorder="1" applyAlignment="1">
      <alignment/>
    </xf>
    <xf numFmtId="165" fontId="29" fillId="0" borderId="22" xfId="0" applyNumberFormat="1" applyFont="1" applyFill="1" applyBorder="1" applyAlignment="1">
      <alignment vertical="center" wrapText="1"/>
    </xf>
    <xf numFmtId="164" fontId="32" fillId="0" borderId="33" xfId="0" applyFont="1" applyFill="1" applyBorder="1" applyAlignment="1">
      <alignment/>
    </xf>
    <xf numFmtId="164" fontId="32" fillId="0" borderId="0" xfId="0" applyFont="1" applyFill="1" applyBorder="1" applyAlignment="1">
      <alignment/>
    </xf>
    <xf numFmtId="164" fontId="31" fillId="0" borderId="0" xfId="0" applyFont="1" applyFill="1" applyBorder="1" applyAlignment="1">
      <alignment/>
    </xf>
    <xf numFmtId="164" fontId="31" fillId="0" borderId="34" xfId="0" applyFont="1" applyFill="1" applyBorder="1" applyAlignment="1">
      <alignment/>
    </xf>
    <xf numFmtId="164" fontId="30" fillId="0" borderId="19" xfId="0" applyFont="1" applyFill="1" applyBorder="1" applyAlignment="1">
      <alignment/>
    </xf>
    <xf numFmtId="164" fontId="30" fillId="0" borderId="22" xfId="0" applyFont="1" applyFill="1" applyBorder="1" applyAlignment="1">
      <alignment/>
    </xf>
    <xf numFmtId="164" fontId="31" fillId="0" borderId="24" xfId="0" applyFont="1" applyFill="1" applyBorder="1" applyAlignment="1">
      <alignment/>
    </xf>
    <xf numFmtId="165" fontId="29" fillId="0" borderId="21" xfId="0" applyNumberFormat="1" applyFont="1" applyFill="1" applyBorder="1" applyAlignment="1">
      <alignment/>
    </xf>
    <xf numFmtId="165" fontId="29" fillId="0" borderId="37" xfId="0" applyNumberFormat="1" applyFont="1" applyFill="1" applyBorder="1" applyAlignment="1">
      <alignment horizontal="left"/>
    </xf>
    <xf numFmtId="165" fontId="29" fillId="0" borderId="38" xfId="0" applyNumberFormat="1" applyFont="1" applyFill="1" applyBorder="1" applyAlignment="1">
      <alignment horizontal="left" vertical="center" wrapText="1"/>
    </xf>
    <xf numFmtId="164" fontId="32" fillId="0" borderId="22" xfId="0" applyFont="1" applyFill="1" applyBorder="1" applyAlignment="1">
      <alignment/>
    </xf>
    <xf numFmtId="167" fontId="31" fillId="0" borderId="21" xfId="0" applyNumberFormat="1" applyFont="1" applyFill="1" applyBorder="1" applyAlignment="1">
      <alignment/>
    </xf>
    <xf numFmtId="165" fontId="29" fillId="0" borderId="19" xfId="0" applyNumberFormat="1" applyFont="1" applyFill="1" applyBorder="1" applyAlignment="1">
      <alignment horizontal="left" vertical="center" wrapText="1"/>
    </xf>
    <xf numFmtId="164" fontId="29" fillId="0" borderId="22" xfId="0" applyFont="1" applyFill="1" applyBorder="1" applyAlignment="1">
      <alignment horizontal="left" wrapText="1"/>
    </xf>
    <xf numFmtId="164" fontId="19" fillId="0" borderId="21" xfId="0" applyFont="1" applyFill="1" applyBorder="1" applyAlignment="1">
      <alignment horizontal="right"/>
    </xf>
    <xf numFmtId="164" fontId="19" fillId="0" borderId="22" xfId="0" applyFont="1" applyFill="1" applyBorder="1" applyAlignment="1">
      <alignment horizontal="right"/>
    </xf>
    <xf numFmtId="164" fontId="31" fillId="0" borderId="22" xfId="0" applyFont="1" applyFill="1" applyBorder="1" applyAlignment="1">
      <alignment/>
    </xf>
    <xf numFmtId="164" fontId="19" fillId="0" borderId="21" xfId="0" applyFont="1" applyFill="1" applyBorder="1" applyAlignment="1">
      <alignment horizontal="center"/>
    </xf>
    <xf numFmtId="164" fontId="19" fillId="0" borderId="22" xfId="0" applyFont="1" applyFill="1" applyBorder="1" applyAlignment="1">
      <alignment horizontal="center"/>
    </xf>
    <xf numFmtId="164" fontId="19" fillId="0" borderId="24" xfId="0" applyFont="1" applyFill="1" applyBorder="1" applyAlignment="1">
      <alignment horizontal="center"/>
    </xf>
    <xf numFmtId="165" fontId="29" fillId="0" borderId="33" xfId="0" applyNumberFormat="1" applyFont="1" applyFill="1" applyBorder="1" applyAlignment="1">
      <alignment horizontal="left" vertical="center" wrapText="1"/>
    </xf>
    <xf numFmtId="164" fontId="0" fillId="0" borderId="39" xfId="0" applyFont="1" applyFill="1" applyBorder="1" applyAlignment="1">
      <alignment wrapText="1"/>
    </xf>
    <xf numFmtId="164" fontId="19" fillId="0" borderId="35" xfId="0" applyFont="1" applyFill="1" applyBorder="1" applyAlignment="1">
      <alignment horizontal="right"/>
    </xf>
    <xf numFmtId="164" fontId="19" fillId="0" borderId="39" xfId="0" applyFont="1" applyFill="1" applyBorder="1" applyAlignment="1">
      <alignment horizontal="right"/>
    </xf>
    <xf numFmtId="164" fontId="31" fillId="0" borderId="39" xfId="0" applyFont="1" applyFill="1" applyBorder="1" applyAlignment="1">
      <alignment/>
    </xf>
    <xf numFmtId="164" fontId="19" fillId="0" borderId="35" xfId="0" applyFont="1" applyFill="1" applyBorder="1" applyAlignment="1">
      <alignment horizontal="center"/>
    </xf>
    <xf numFmtId="164" fontId="19" fillId="0" borderId="39" xfId="0" applyFont="1" applyFill="1" applyBorder="1" applyAlignment="1">
      <alignment horizontal="center"/>
    </xf>
    <xf numFmtId="164" fontId="19" fillId="0" borderId="40" xfId="0" applyFont="1" applyFill="1" applyBorder="1" applyAlignment="1">
      <alignment horizontal="center"/>
    </xf>
    <xf numFmtId="165" fontId="29" fillId="0" borderId="10" xfId="0" applyNumberFormat="1" applyFont="1" applyFill="1" applyBorder="1" applyAlignment="1">
      <alignment horizontal="left" vertical="center" wrapText="1"/>
    </xf>
    <xf numFmtId="164" fontId="29" fillId="0" borderId="10" xfId="0" applyFont="1" applyFill="1" applyBorder="1" applyAlignment="1">
      <alignment wrapText="1"/>
    </xf>
    <xf numFmtId="164" fontId="27" fillId="0" borderId="10" xfId="0" applyFont="1" applyFill="1" applyBorder="1" applyAlignment="1">
      <alignment/>
    </xf>
    <xf numFmtId="164" fontId="19" fillId="0" borderId="10" xfId="0" applyFont="1" applyFill="1" applyBorder="1" applyAlignment="1">
      <alignment horizontal="right"/>
    </xf>
    <xf numFmtId="164" fontId="31" fillId="0" borderId="10" xfId="0" applyFont="1" applyFill="1" applyBorder="1" applyAlignment="1">
      <alignment/>
    </xf>
    <xf numFmtId="164" fontId="19" fillId="0" borderId="10" xfId="0" applyFont="1" applyFill="1" applyBorder="1" applyAlignment="1">
      <alignment horizontal="center"/>
    </xf>
    <xf numFmtId="164" fontId="32" fillId="0" borderId="13" xfId="0" applyFont="1" applyFill="1" applyBorder="1" applyAlignment="1">
      <alignment/>
    </xf>
    <xf numFmtId="164" fontId="32" fillId="0" borderId="35" xfId="0" applyFont="1" applyFill="1" applyBorder="1" applyAlignment="1">
      <alignment/>
    </xf>
    <xf numFmtId="165" fontId="25" fillId="0" borderId="10" xfId="0" applyNumberFormat="1" applyFont="1" applyFill="1" applyBorder="1" applyAlignment="1">
      <alignment horizontal="left"/>
    </xf>
    <xf numFmtId="164" fontId="26" fillId="0" borderId="14" xfId="0" applyFont="1" applyFill="1" applyBorder="1" applyAlignment="1">
      <alignment horizontal="left"/>
    </xf>
    <xf numFmtId="164" fontId="19" fillId="0" borderId="14" xfId="0" applyFont="1" applyFill="1" applyBorder="1" applyAlignment="1">
      <alignment horizontal="right"/>
    </xf>
    <xf numFmtId="164" fontId="19" fillId="0" borderId="14" xfId="0" applyFont="1" applyFill="1" applyBorder="1" applyAlignment="1">
      <alignment horizontal="center"/>
    </xf>
    <xf numFmtId="165" fontId="29" fillId="0" borderId="21" xfId="0" applyNumberFormat="1" applyFont="1" applyFill="1" applyBorder="1" applyAlignment="1">
      <alignment horizontal="left" vertical="center" wrapText="1"/>
    </xf>
    <xf numFmtId="165" fontId="0" fillId="0" borderId="22" xfId="0" applyNumberFormat="1" applyFont="1" applyFill="1" applyBorder="1" applyAlignment="1">
      <alignment horizontal="left" vertical="center" wrapText="1"/>
    </xf>
    <xf numFmtId="164" fontId="31" fillId="0" borderId="21" xfId="0" applyFont="1" applyFill="1" applyBorder="1" applyAlignment="1">
      <alignment horizontal="right"/>
    </xf>
    <xf numFmtId="164" fontId="31" fillId="0" borderId="22" xfId="0" applyFont="1" applyFill="1" applyBorder="1" applyAlignment="1">
      <alignment horizontal="right"/>
    </xf>
    <xf numFmtId="164" fontId="31" fillId="0" borderId="21" xfId="0" applyFont="1" applyFill="1" applyBorder="1" applyAlignment="1">
      <alignment/>
    </xf>
    <xf numFmtId="164" fontId="31" fillId="0" borderId="22" xfId="0" applyFont="1" applyFill="1" applyBorder="1" applyAlignment="1">
      <alignment horizontal="center"/>
    </xf>
    <xf numFmtId="164" fontId="31" fillId="0" borderId="21" xfId="0" applyFont="1" applyFill="1" applyBorder="1" applyAlignment="1">
      <alignment horizontal="center"/>
    </xf>
    <xf numFmtId="165" fontId="26" fillId="0" borderId="10" xfId="0" applyNumberFormat="1" applyFont="1" applyFill="1" applyBorder="1" applyAlignment="1">
      <alignment horizontal="left"/>
    </xf>
    <xf numFmtId="164" fontId="35" fillId="0" borderId="10" xfId="0" applyFont="1" applyFill="1" applyBorder="1" applyAlignment="1">
      <alignment horizontal="right"/>
    </xf>
    <xf numFmtId="164" fontId="35" fillId="0" borderId="14" xfId="0" applyFont="1" applyFill="1" applyBorder="1" applyAlignment="1">
      <alignment horizontal="right"/>
    </xf>
    <xf numFmtId="167" fontId="35" fillId="0" borderId="10" xfId="0" applyNumberFormat="1" applyFont="1" applyFill="1" applyBorder="1" applyAlignment="1">
      <alignment horizontal="right"/>
    </xf>
    <xf numFmtId="165" fontId="29" fillId="0" borderId="12" xfId="0" applyNumberFormat="1" applyFont="1" applyFill="1" applyBorder="1" applyAlignment="1">
      <alignment horizontal="left" vertical="center"/>
    </xf>
    <xf numFmtId="164" fontId="31" fillId="0" borderId="41" xfId="0" applyFont="1" applyFill="1" applyBorder="1" applyAlignment="1">
      <alignment horizontal="right"/>
    </xf>
    <xf numFmtId="164" fontId="31" fillId="0" borderId="30" xfId="0" applyFont="1" applyFill="1" applyBorder="1" applyAlignment="1">
      <alignment horizontal="right"/>
    </xf>
    <xf numFmtId="164" fontId="31" fillId="0" borderId="32" xfId="0" applyFont="1" applyFill="1" applyBorder="1" applyAlignment="1">
      <alignment horizontal="right"/>
    </xf>
    <xf numFmtId="164" fontId="31" fillId="0" borderId="19" xfId="0" applyFont="1" applyFill="1" applyBorder="1" applyAlignment="1">
      <alignment horizontal="right"/>
    </xf>
    <xf numFmtId="164" fontId="31" fillId="0" borderId="20" xfId="0" applyFont="1" applyFill="1" applyBorder="1" applyAlignment="1">
      <alignment horizontal="right"/>
    </xf>
    <xf numFmtId="168" fontId="31" fillId="0" borderId="30" xfId="0" applyNumberFormat="1" applyFont="1" applyFill="1" applyBorder="1" applyAlignment="1">
      <alignment/>
    </xf>
    <xf numFmtId="165" fontId="0" fillId="0" borderId="39" xfId="0" applyNumberFormat="1" applyFont="1" applyFill="1" applyBorder="1" applyAlignment="1">
      <alignment horizontal="left" vertical="center" wrapText="1"/>
    </xf>
    <xf numFmtId="164" fontId="32" fillId="0" borderId="42" xfId="0" applyFont="1" applyFill="1" applyBorder="1" applyAlignment="1">
      <alignment horizontal="right"/>
    </xf>
    <xf numFmtId="164" fontId="32" fillId="0" borderId="35" xfId="0" applyFont="1" applyFill="1" applyBorder="1" applyAlignment="1">
      <alignment horizontal="right"/>
    </xf>
    <xf numFmtId="167" fontId="32" fillId="0" borderId="43" xfId="0" applyNumberFormat="1" applyFont="1" applyFill="1" applyBorder="1" applyAlignment="1">
      <alignment/>
    </xf>
    <xf numFmtId="167" fontId="32" fillId="0" borderId="39" xfId="0" applyNumberFormat="1" applyFont="1" applyFill="1" applyBorder="1" applyAlignment="1">
      <alignment/>
    </xf>
    <xf numFmtId="164" fontId="31" fillId="0" borderId="35" xfId="0" applyFont="1" applyFill="1" applyBorder="1" applyAlignment="1">
      <alignment horizontal="right"/>
    </xf>
    <xf numFmtId="164" fontId="31" fillId="0" borderId="39" xfId="0" applyFont="1" applyFill="1" applyBorder="1" applyAlignment="1">
      <alignment horizontal="right"/>
    </xf>
    <xf numFmtId="164" fontId="32" fillId="0" borderId="40" xfId="0" applyFont="1" applyFill="1" applyBorder="1" applyAlignment="1">
      <alignment horizontal="right"/>
    </xf>
    <xf numFmtId="164" fontId="31" fillId="0" borderId="35" xfId="0" applyFont="1" applyFill="1" applyBorder="1" applyAlignment="1">
      <alignment/>
    </xf>
    <xf numFmtId="167" fontId="27" fillId="0" borderId="44" xfId="0" applyNumberFormat="1" applyFont="1" applyFill="1" applyBorder="1" applyAlignment="1">
      <alignment/>
    </xf>
    <xf numFmtId="167" fontId="32" fillId="0" borderId="45" xfId="0" applyNumberFormat="1" applyFont="1" applyFill="1" applyBorder="1" applyAlignment="1">
      <alignment/>
    </xf>
    <xf numFmtId="164" fontId="27" fillId="0" borderId="40" xfId="0" applyFont="1" applyFill="1" applyBorder="1" applyAlignment="1">
      <alignment horizontal="right"/>
    </xf>
    <xf numFmtId="164" fontId="27" fillId="0" borderId="35" xfId="0" applyFont="1" applyFill="1" applyBorder="1" applyAlignment="1">
      <alignment horizontal="right"/>
    </xf>
    <xf numFmtId="164" fontId="27" fillId="0" borderId="39" xfId="0" applyFont="1" applyFill="1" applyBorder="1" applyAlignment="1">
      <alignment horizontal="right"/>
    </xf>
    <xf numFmtId="164" fontId="27" fillId="0" borderId="35" xfId="0" applyFont="1" applyFill="1" applyBorder="1" applyAlignment="1">
      <alignment/>
    </xf>
    <xf numFmtId="164" fontId="31" fillId="0" borderId="13" xfId="0" applyFont="1" applyBorder="1" applyAlignment="1">
      <alignment/>
    </xf>
    <xf numFmtId="167" fontId="31" fillId="0" borderId="43" xfId="0" applyNumberFormat="1" applyFont="1" applyFill="1" applyBorder="1" applyAlignment="1">
      <alignment/>
    </xf>
    <xf numFmtId="165" fontId="36" fillId="0" borderId="10" xfId="0" applyNumberFormat="1" applyFont="1" applyFill="1" applyBorder="1" applyAlignment="1">
      <alignment horizontal="left"/>
    </xf>
    <xf numFmtId="167" fontId="37" fillId="0" borderId="0" xfId="0" applyNumberFormat="1" applyFont="1" applyFill="1" applyBorder="1" applyAlignment="1">
      <alignment horizontal="right"/>
    </xf>
    <xf numFmtId="164" fontId="0" fillId="0" borderId="27" xfId="0" applyNumberFormat="1" applyFont="1" applyFill="1" applyBorder="1" applyAlignment="1">
      <alignment horizontal="left"/>
    </xf>
    <xf numFmtId="164" fontId="31" fillId="0" borderId="46" xfId="0" applyFont="1" applyFill="1" applyBorder="1" applyAlignment="1">
      <alignment horizontal="right"/>
    </xf>
    <xf numFmtId="164" fontId="31" fillId="0" borderId="10" xfId="0" applyFont="1" applyFill="1" applyBorder="1" applyAlignment="1">
      <alignment horizontal="right"/>
    </xf>
    <xf numFmtId="167" fontId="35" fillId="0" borderId="0" xfId="0" applyNumberFormat="1" applyFont="1" applyFill="1" applyBorder="1" applyAlignment="1">
      <alignment horizontal="right"/>
    </xf>
    <xf numFmtId="164" fontId="31" fillId="0" borderId="46" xfId="0" applyFont="1" applyFill="1" applyBorder="1" applyAlignment="1">
      <alignment/>
    </xf>
    <xf numFmtId="164" fontId="31" fillId="0" borderId="13" xfId="0" applyFont="1" applyFill="1" applyBorder="1" applyAlignment="1">
      <alignment/>
    </xf>
    <xf numFmtId="164" fontId="38" fillId="0" borderId="0" xfId="0" applyFont="1" applyFill="1" applyAlignment="1">
      <alignment/>
    </xf>
    <xf numFmtId="164" fontId="39" fillId="0" borderId="0" xfId="0" applyFont="1" applyFill="1" applyAlignment="1">
      <alignment/>
    </xf>
    <xf numFmtId="164" fontId="24" fillId="24" borderId="0" xfId="0" applyFont="1" applyFill="1" applyAlignment="1">
      <alignment/>
    </xf>
    <xf numFmtId="164" fontId="0" fillId="0" borderId="0" xfId="0" applyFont="1" applyAlignment="1">
      <alignment/>
    </xf>
    <xf numFmtId="164" fontId="40" fillId="0" borderId="0" xfId="0" applyFont="1" applyFill="1" applyAlignment="1">
      <alignment/>
    </xf>
    <xf numFmtId="164" fontId="41" fillId="0" borderId="0" xfId="0" applyFont="1" applyFill="1" applyAlignment="1">
      <alignment/>
    </xf>
    <xf numFmtId="164" fontId="42" fillId="0" borderId="0" xfId="0" applyFont="1" applyFill="1" applyAlignment="1">
      <alignment/>
    </xf>
    <xf numFmtId="164" fontId="38" fillId="0" borderId="0" xfId="0" applyFont="1" applyFill="1" applyAlignment="1">
      <alignment/>
    </xf>
    <xf numFmtId="164" fontId="38" fillId="24" borderId="0" xfId="0" applyFont="1" applyFill="1" applyAlignment="1">
      <alignment/>
    </xf>
    <xf numFmtId="164" fontId="0" fillId="24" borderId="0" xfId="0" applyFont="1" applyFill="1" applyAlignment="1">
      <alignment/>
    </xf>
    <xf numFmtId="164" fontId="40" fillId="24" borderId="0" xfId="0" applyFont="1" applyFill="1" applyAlignment="1">
      <alignment/>
    </xf>
    <xf numFmtId="164" fontId="41" fillId="24" borderId="0" xfId="0" applyFont="1" applyFill="1" applyAlignment="1">
      <alignment/>
    </xf>
    <xf numFmtId="164" fontId="42" fillId="24" borderId="0" xfId="0" applyFont="1" applyFill="1" applyAlignment="1">
      <alignment/>
    </xf>
    <xf numFmtId="164" fontId="31" fillId="24" borderId="0" xfId="0" applyFont="1" applyFill="1" applyAlignment="1">
      <alignment/>
    </xf>
    <xf numFmtId="164" fontId="43" fillId="24" borderId="0" xfId="0" applyFont="1" applyFill="1" applyAlignment="1">
      <alignment/>
    </xf>
    <xf numFmtId="164" fontId="24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1"/>
  <sheetViews>
    <sheetView tabSelected="1" zoomScale="69" zoomScaleNormal="69" zoomScaleSheetLayoutView="50" workbookViewId="0" topLeftCell="A55">
      <selection activeCell="A75" sqref="A75"/>
    </sheetView>
  </sheetViews>
  <sheetFormatPr defaultColWidth="9.140625" defaultRowHeight="12.75"/>
  <cols>
    <col min="1" max="1" width="14.8515625" style="1" customWidth="1"/>
    <col min="2" max="2" width="84.00390625" style="1" customWidth="1"/>
    <col min="3" max="3" width="20.7109375" style="1" customWidth="1"/>
    <col min="4" max="4" width="16.57421875" style="1" customWidth="1"/>
    <col min="5" max="5" width="15.28125" style="1" customWidth="1"/>
    <col min="6" max="6" width="16.57421875" style="1" customWidth="1"/>
    <col min="7" max="7" width="15.57421875" style="1" customWidth="1"/>
    <col min="8" max="8" width="15.8515625" style="1" customWidth="1"/>
    <col min="9" max="9" width="14.140625" style="1" customWidth="1"/>
    <col min="10" max="11" width="16.57421875" style="1" customWidth="1"/>
    <col min="12" max="12" width="22.00390625" style="1" customWidth="1"/>
    <col min="13" max="13" width="21.7109375" style="1" customWidth="1"/>
    <col min="14" max="14" width="10.421875" style="1" customWidth="1"/>
    <col min="15" max="15" width="17.28125" style="1" customWidth="1"/>
    <col min="16" max="16" width="54.421875" style="1" customWidth="1"/>
    <col min="17" max="29" width="9.140625" style="1" customWidth="1"/>
  </cols>
  <sheetData>
    <row r="1" spans="1:13" ht="12.75">
      <c r="A1" s="1" t="s">
        <v>0</v>
      </c>
      <c r="J1" s="2" t="s">
        <v>1</v>
      </c>
      <c r="K1" s="2"/>
      <c r="L1" s="2"/>
      <c r="M1" s="2"/>
    </row>
    <row r="2" spans="10:13" ht="12.75">
      <c r="J2" s="2" t="s">
        <v>2</v>
      </c>
      <c r="K2" s="2"/>
      <c r="L2" s="2"/>
      <c r="M2" s="2"/>
    </row>
    <row r="3" spans="10:14" ht="22.5" customHeight="1">
      <c r="J3" s="3" t="s">
        <v>3</v>
      </c>
      <c r="K3" s="3"/>
      <c r="L3" s="3"/>
      <c r="M3" s="3"/>
      <c r="N3" s="4"/>
    </row>
    <row r="4" spans="1:13" ht="22.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4.75" customHeight="1">
      <c r="A5" s="6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ht="10.5" customHeight="1">
      <c r="M6" s="1" t="s">
        <v>6</v>
      </c>
    </row>
    <row r="7" spans="1:13" ht="12.75" customHeight="1">
      <c r="A7" s="7" t="s">
        <v>7</v>
      </c>
      <c r="B7" s="7" t="s">
        <v>8</v>
      </c>
      <c r="C7" s="8" t="s">
        <v>9</v>
      </c>
      <c r="D7" s="8"/>
      <c r="E7" s="8"/>
      <c r="F7" s="8" t="s">
        <v>10</v>
      </c>
      <c r="G7" s="8"/>
      <c r="H7" s="8"/>
      <c r="I7" s="8"/>
      <c r="J7" s="8"/>
      <c r="K7" s="8"/>
      <c r="L7" s="8"/>
      <c r="M7" s="9" t="s">
        <v>11</v>
      </c>
    </row>
    <row r="8" spans="1:13" ht="27.75" customHeight="1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spans="1:13" ht="16.5" customHeight="1">
      <c r="A9" s="7"/>
      <c r="B9" s="7"/>
      <c r="C9" s="10" t="s">
        <v>12</v>
      </c>
      <c r="D9" s="7" t="s">
        <v>13</v>
      </c>
      <c r="E9" s="7"/>
      <c r="F9" s="10" t="s">
        <v>12</v>
      </c>
      <c r="G9" s="10" t="s">
        <v>14</v>
      </c>
      <c r="H9" s="7" t="s">
        <v>13</v>
      </c>
      <c r="I9" s="7"/>
      <c r="J9" s="10" t="s">
        <v>15</v>
      </c>
      <c r="K9" s="10" t="s">
        <v>13</v>
      </c>
      <c r="L9" s="10"/>
      <c r="M9" s="9"/>
    </row>
    <row r="10" spans="1:13" ht="14.25" customHeight="1">
      <c r="A10" s="7"/>
      <c r="B10" s="7"/>
      <c r="C10" s="10"/>
      <c r="D10" s="10" t="s">
        <v>16</v>
      </c>
      <c r="E10" s="11" t="s">
        <v>17</v>
      </c>
      <c r="F10" s="10"/>
      <c r="G10" s="10"/>
      <c r="H10" s="10" t="s">
        <v>16</v>
      </c>
      <c r="I10" s="11" t="s">
        <v>17</v>
      </c>
      <c r="J10" s="10"/>
      <c r="K10" s="12" t="s">
        <v>18</v>
      </c>
      <c r="L10" s="10" t="s">
        <v>13</v>
      </c>
      <c r="M10" s="9"/>
    </row>
    <row r="11" spans="1:13" ht="12.75" customHeight="1">
      <c r="A11" s="7"/>
      <c r="B11" s="7"/>
      <c r="C11" s="10"/>
      <c r="D11" s="10"/>
      <c r="E11" s="11"/>
      <c r="F11" s="10"/>
      <c r="G11" s="10"/>
      <c r="H11" s="10"/>
      <c r="I11" s="11"/>
      <c r="J11" s="10"/>
      <c r="K11" s="10"/>
      <c r="L11" s="13" t="s">
        <v>19</v>
      </c>
      <c r="M11" s="9"/>
    </row>
    <row r="12" spans="1:13" ht="12.75">
      <c r="A12" s="7"/>
      <c r="B12" s="7"/>
      <c r="C12" s="10"/>
      <c r="D12" s="10"/>
      <c r="E12" s="11"/>
      <c r="F12" s="10"/>
      <c r="G12" s="10"/>
      <c r="H12" s="10"/>
      <c r="I12" s="11"/>
      <c r="J12" s="10"/>
      <c r="K12" s="10"/>
      <c r="L12" s="13"/>
      <c r="M12" s="9"/>
    </row>
    <row r="13" spans="1:13" ht="12.75">
      <c r="A13" s="7"/>
      <c r="B13" s="7"/>
      <c r="C13" s="10"/>
      <c r="D13" s="10"/>
      <c r="E13" s="11"/>
      <c r="F13" s="10"/>
      <c r="G13" s="10"/>
      <c r="H13" s="10"/>
      <c r="I13" s="11"/>
      <c r="J13" s="10"/>
      <c r="K13" s="10"/>
      <c r="L13" s="13"/>
      <c r="M13" s="9"/>
    </row>
    <row r="14" spans="1:13" ht="52.5" customHeight="1">
      <c r="A14" s="7"/>
      <c r="B14" s="7"/>
      <c r="C14" s="10"/>
      <c r="D14" s="10"/>
      <c r="E14" s="11"/>
      <c r="F14" s="10"/>
      <c r="G14" s="10"/>
      <c r="H14" s="10"/>
      <c r="I14" s="11"/>
      <c r="J14" s="10"/>
      <c r="K14" s="10"/>
      <c r="L14" s="13"/>
      <c r="M14" s="9"/>
    </row>
    <row r="15" spans="1:15" ht="12.75">
      <c r="A15" s="14">
        <v>1</v>
      </c>
      <c r="B15" s="14">
        <v>2</v>
      </c>
      <c r="C15" s="15">
        <v>3</v>
      </c>
      <c r="D15" s="14">
        <v>4</v>
      </c>
      <c r="E15" s="16">
        <v>5</v>
      </c>
      <c r="F15" s="17">
        <v>6</v>
      </c>
      <c r="G15" s="14">
        <v>7</v>
      </c>
      <c r="H15" s="14">
        <v>8</v>
      </c>
      <c r="I15" s="18">
        <v>9</v>
      </c>
      <c r="J15" s="14">
        <v>10</v>
      </c>
      <c r="K15" s="19">
        <v>11</v>
      </c>
      <c r="L15" s="19">
        <v>12</v>
      </c>
      <c r="M15" s="14">
        <v>13</v>
      </c>
      <c r="O15" s="20"/>
    </row>
    <row r="16" spans="1:29" s="27" customFormat="1" ht="12.75">
      <c r="A16" s="21" t="s">
        <v>20</v>
      </c>
      <c r="B16" s="22" t="s">
        <v>21</v>
      </c>
      <c r="C16" s="23">
        <f aca="true" t="shared" si="0" ref="C16:L16">C17</f>
        <v>13072657.9</v>
      </c>
      <c r="D16" s="23">
        <f t="shared" si="0"/>
        <v>7797714</v>
      </c>
      <c r="E16" s="23">
        <f t="shared" si="0"/>
        <v>684378</v>
      </c>
      <c r="F16" s="23">
        <f t="shared" si="0"/>
        <v>234147</v>
      </c>
      <c r="G16" s="23">
        <f t="shared" si="0"/>
        <v>1647</v>
      </c>
      <c r="H16" s="23">
        <f t="shared" si="0"/>
        <v>0</v>
      </c>
      <c r="I16" s="23">
        <f t="shared" si="0"/>
        <v>0</v>
      </c>
      <c r="J16" s="24">
        <f t="shared" si="0"/>
        <v>232500</v>
      </c>
      <c r="K16" s="24">
        <f t="shared" si="0"/>
        <v>232500</v>
      </c>
      <c r="L16" s="24">
        <f t="shared" si="0"/>
        <v>222000</v>
      </c>
      <c r="M16" s="25">
        <f>C16+F16</f>
        <v>13306804.9</v>
      </c>
      <c r="N16" s="26"/>
      <c r="O16" s="2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27" customFormat="1" ht="12.75">
      <c r="A17" s="28" t="s">
        <v>22</v>
      </c>
      <c r="B17" s="29" t="s">
        <v>23</v>
      </c>
      <c r="C17" s="30">
        <f>12312000+200216.8+54166.1+128879+283632+500+6500+86764</f>
        <v>13072657.9</v>
      </c>
      <c r="D17" s="31">
        <v>7797714</v>
      </c>
      <c r="E17" s="32">
        <f>581808+102570</f>
        <v>684378</v>
      </c>
      <c r="F17" s="33">
        <f>G17+J17</f>
        <v>234147</v>
      </c>
      <c r="G17" s="31">
        <v>1647</v>
      </c>
      <c r="H17" s="34"/>
      <c r="I17" s="31"/>
      <c r="J17" s="32">
        <f>K17</f>
        <v>232500</v>
      </c>
      <c r="K17" s="35">
        <f>200000+10500+22000</f>
        <v>232500</v>
      </c>
      <c r="L17" s="32">
        <f>200000+22000</f>
        <v>222000</v>
      </c>
      <c r="M17" s="31">
        <f>C17+F17</f>
        <v>13306804.9</v>
      </c>
      <c r="N17" s="26">
        <f>M17-G17</f>
        <v>13305157.9</v>
      </c>
      <c r="O17" s="26">
        <f>M17-11536641</f>
        <v>1770163.9000000004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27" customFormat="1" ht="12.75">
      <c r="A18" s="36" t="s">
        <v>24</v>
      </c>
      <c r="B18" s="37" t="s">
        <v>25</v>
      </c>
      <c r="C18" s="25">
        <f>C20</f>
        <v>578519</v>
      </c>
      <c r="D18" s="25"/>
      <c r="E18" s="25"/>
      <c r="F18" s="38"/>
      <c r="G18" s="25"/>
      <c r="H18" s="23"/>
      <c r="I18" s="25"/>
      <c r="J18" s="25"/>
      <c r="K18" s="39"/>
      <c r="L18" s="25"/>
      <c r="M18" s="25">
        <f>M20</f>
        <v>578519</v>
      </c>
      <c r="N18" s="40"/>
      <c r="O18" s="2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27" customFormat="1" ht="67.5" customHeight="1">
      <c r="A19" s="41"/>
      <c r="B19" s="42" t="s">
        <v>26</v>
      </c>
      <c r="C19" s="43">
        <f>C18</f>
        <v>578519</v>
      </c>
      <c r="D19" s="44"/>
      <c r="E19" s="44"/>
      <c r="F19" s="45"/>
      <c r="G19" s="44"/>
      <c r="H19" s="45"/>
      <c r="I19" s="44"/>
      <c r="J19" s="44"/>
      <c r="K19" s="45"/>
      <c r="L19" s="44"/>
      <c r="M19" s="43">
        <f>C19</f>
        <v>578519</v>
      </c>
      <c r="N19" s="46"/>
      <c r="O19" s="2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27" customFormat="1" ht="12.75">
      <c r="A20" s="47" t="s">
        <v>27</v>
      </c>
      <c r="B20" s="48" t="s">
        <v>28</v>
      </c>
      <c r="C20" s="49">
        <f>582480-29335+25374</f>
        <v>578519</v>
      </c>
      <c r="D20" s="50"/>
      <c r="E20" s="51"/>
      <c r="F20" s="52"/>
      <c r="G20" s="50"/>
      <c r="H20" s="52"/>
      <c r="I20" s="50"/>
      <c r="J20" s="51"/>
      <c r="K20" s="52"/>
      <c r="L20" s="51"/>
      <c r="M20" s="50">
        <f>C20+F20</f>
        <v>578519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13" ht="68.25" customHeight="1">
      <c r="A21" s="53"/>
      <c r="B21" s="54" t="s">
        <v>29</v>
      </c>
      <c r="C21" s="55">
        <f>C20</f>
        <v>578519</v>
      </c>
      <c r="D21" s="55"/>
      <c r="E21" s="56"/>
      <c r="F21" s="57"/>
      <c r="G21" s="55"/>
      <c r="H21" s="57"/>
      <c r="I21" s="55"/>
      <c r="J21" s="56"/>
      <c r="K21" s="57"/>
      <c r="L21" s="56"/>
      <c r="M21" s="55">
        <f>C21+F21</f>
        <v>578519</v>
      </c>
    </row>
    <row r="22" spans="1:29" s="27" customFormat="1" ht="21" customHeight="1">
      <c r="A22" s="21" t="s">
        <v>30</v>
      </c>
      <c r="B22" s="58" t="s">
        <v>31</v>
      </c>
      <c r="C22" s="25">
        <f aca="true" t="shared" si="1" ref="C22:M22">C26+C28+C30+C34+C36+C38+C40+C42+C44+C46+C49+C50+C51+C52+C53+C55+C56+C47+C54</f>
        <v>105377632.38</v>
      </c>
      <c r="D22" s="25">
        <f t="shared" si="1"/>
        <v>8182153</v>
      </c>
      <c r="E22" s="25">
        <f t="shared" si="1"/>
        <v>883605</v>
      </c>
      <c r="F22" s="25">
        <f t="shared" si="1"/>
        <v>1143886.5899999999</v>
      </c>
      <c r="G22" s="25">
        <f t="shared" si="1"/>
        <v>329077</v>
      </c>
      <c r="H22" s="25">
        <f t="shared" si="1"/>
        <v>199260</v>
      </c>
      <c r="I22" s="25">
        <f t="shared" si="1"/>
        <v>41456</v>
      </c>
      <c r="J22" s="25">
        <f t="shared" si="1"/>
        <v>814809.59</v>
      </c>
      <c r="K22" s="25">
        <f t="shared" si="1"/>
        <v>814809.59</v>
      </c>
      <c r="L22" s="25">
        <f t="shared" si="1"/>
        <v>502800</v>
      </c>
      <c r="M22" s="25">
        <f t="shared" si="1"/>
        <v>106521518.97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13" ht="18.75" customHeight="1">
      <c r="A23" s="59"/>
      <c r="B23" s="60" t="s">
        <v>32</v>
      </c>
      <c r="C23" s="61"/>
      <c r="D23" s="62"/>
      <c r="E23" s="61"/>
      <c r="F23" s="63"/>
      <c r="G23" s="62"/>
      <c r="H23" s="61"/>
      <c r="I23" s="62"/>
      <c r="J23" s="61"/>
      <c r="K23" s="62"/>
      <c r="L23" s="61"/>
      <c r="M23" s="61"/>
    </row>
    <row r="24" spans="1:13" ht="28.5" customHeight="1">
      <c r="A24" s="64"/>
      <c r="B24" s="65" t="s">
        <v>33</v>
      </c>
      <c r="C24" s="50">
        <f>C29+C31+C35+C37+C39+C41+C43+C45+C57</f>
        <v>91540200</v>
      </c>
      <c r="D24" s="50">
        <f>D29+D31+D35+D37+D39+D41+D43+D45+D57</f>
        <v>0</v>
      </c>
      <c r="E24" s="50">
        <f>E29+E31+E35+E37+E39+E41+E43+E45+E57</f>
        <v>0</v>
      </c>
      <c r="F24" s="66"/>
      <c r="G24" s="52"/>
      <c r="H24" s="51"/>
      <c r="I24" s="52"/>
      <c r="J24" s="51"/>
      <c r="K24" s="52"/>
      <c r="L24" s="51"/>
      <c r="M24" s="50">
        <f>C24</f>
        <v>91540200</v>
      </c>
    </row>
    <row r="25" spans="1:29" s="27" customFormat="1" ht="118.5" customHeight="1">
      <c r="A25" s="67"/>
      <c r="B25" s="68" t="s">
        <v>34</v>
      </c>
      <c r="C25" s="50"/>
      <c r="D25" s="69">
        <f>D27</f>
        <v>0</v>
      </c>
      <c r="E25" s="50">
        <f>E27</f>
        <v>0</v>
      </c>
      <c r="F25" s="69">
        <f>F26</f>
        <v>200000</v>
      </c>
      <c r="G25" s="52"/>
      <c r="H25" s="51"/>
      <c r="I25" s="52"/>
      <c r="J25" s="50">
        <f>J26</f>
        <v>200000</v>
      </c>
      <c r="K25" s="50">
        <f>K26</f>
        <v>200000</v>
      </c>
      <c r="L25" s="50">
        <f>L26</f>
        <v>200000</v>
      </c>
      <c r="M25" s="50">
        <f>F25+C25</f>
        <v>200000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27" customFormat="1" ht="105.75" customHeight="1">
      <c r="A26" s="70" t="s">
        <v>35</v>
      </c>
      <c r="B26" s="71" t="s">
        <v>36</v>
      </c>
      <c r="C26" s="50"/>
      <c r="D26" s="72"/>
      <c r="E26" s="50"/>
      <c r="F26" s="69">
        <f>G26+J26</f>
        <v>200000</v>
      </c>
      <c r="G26" s="52"/>
      <c r="H26" s="51"/>
      <c r="I26" s="52"/>
      <c r="J26" s="50">
        <f>K26</f>
        <v>200000</v>
      </c>
      <c r="K26" s="72">
        <f>L26</f>
        <v>200000</v>
      </c>
      <c r="L26" s="50">
        <v>200000</v>
      </c>
      <c r="M26" s="50">
        <f>F26+C26</f>
        <v>200000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27" customFormat="1" ht="135.75" customHeight="1">
      <c r="A27" s="67"/>
      <c r="B27" s="68" t="s">
        <v>37</v>
      </c>
      <c r="C27" s="50"/>
      <c r="D27" s="52"/>
      <c r="E27" s="51"/>
      <c r="F27" s="69">
        <f>F26</f>
        <v>200000</v>
      </c>
      <c r="G27" s="52"/>
      <c r="H27" s="51"/>
      <c r="I27" s="52"/>
      <c r="J27" s="50">
        <f>J26</f>
        <v>200000</v>
      </c>
      <c r="K27" s="50">
        <f>K26</f>
        <v>200000</v>
      </c>
      <c r="L27" s="50">
        <f>L26</f>
        <v>200000</v>
      </c>
      <c r="M27" s="50">
        <f>F27+C27</f>
        <v>200000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27" customFormat="1" ht="19.5" customHeight="1">
      <c r="A28" s="73" t="s">
        <v>38</v>
      </c>
      <c r="B28" s="71" t="s">
        <v>39</v>
      </c>
      <c r="C28" s="50">
        <v>1150600</v>
      </c>
      <c r="D28" s="52"/>
      <c r="E28" s="51"/>
      <c r="F28" s="66"/>
      <c r="G28" s="52"/>
      <c r="H28" s="51"/>
      <c r="I28" s="52"/>
      <c r="J28" s="51"/>
      <c r="K28" s="52"/>
      <c r="L28" s="51"/>
      <c r="M28" s="50">
        <f>C28+F28</f>
        <v>1150600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13" ht="40.5" customHeight="1">
      <c r="A29" s="73"/>
      <c r="B29" s="65" t="s">
        <v>40</v>
      </c>
      <c r="C29" s="50">
        <f>C28</f>
        <v>1150600</v>
      </c>
      <c r="D29" s="52"/>
      <c r="E29" s="51"/>
      <c r="F29" s="66"/>
      <c r="G29" s="52"/>
      <c r="H29" s="51"/>
      <c r="I29" s="52"/>
      <c r="J29" s="51"/>
      <c r="K29" s="52"/>
      <c r="L29" s="51"/>
      <c r="M29" s="50">
        <f>C29+F29</f>
        <v>1150600</v>
      </c>
    </row>
    <row r="30" spans="1:29" s="27" customFormat="1" ht="23.25" customHeight="1">
      <c r="A30" s="73" t="s">
        <v>41</v>
      </c>
      <c r="B30" s="71" t="s">
        <v>42</v>
      </c>
      <c r="C30" s="74">
        <f>13452100-1250000</f>
        <v>12202100</v>
      </c>
      <c r="D30" s="52"/>
      <c r="E30" s="51"/>
      <c r="F30" s="66"/>
      <c r="G30" s="52"/>
      <c r="H30" s="51"/>
      <c r="I30" s="52"/>
      <c r="J30" s="51"/>
      <c r="K30" s="52"/>
      <c r="L30" s="51"/>
      <c r="M30" s="50">
        <f>C30+F30</f>
        <v>12202100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13" ht="48.75" customHeight="1">
      <c r="A31" s="75"/>
      <c r="B31" s="76" t="s">
        <v>40</v>
      </c>
      <c r="C31" s="77">
        <f>C30</f>
        <v>12202100</v>
      </c>
      <c r="D31" s="78"/>
      <c r="E31" s="79"/>
      <c r="F31" s="80"/>
      <c r="G31" s="78"/>
      <c r="H31" s="79"/>
      <c r="I31" s="78"/>
      <c r="J31" s="79"/>
      <c r="K31" s="78"/>
      <c r="L31" s="79"/>
      <c r="M31" s="77">
        <f>C31+F31</f>
        <v>12202100</v>
      </c>
    </row>
    <row r="32" spans="1:15" ht="36.75" customHeight="1">
      <c r="A32" s="81"/>
      <c r="B32" s="81"/>
      <c r="C32" s="81"/>
      <c r="D32" s="81"/>
      <c r="E32" s="81" t="s">
        <v>43</v>
      </c>
      <c r="F32" s="81"/>
      <c r="G32" s="81"/>
      <c r="H32" s="81"/>
      <c r="I32" s="81"/>
      <c r="J32" s="81"/>
      <c r="K32" s="81"/>
      <c r="L32" s="82" t="s">
        <v>44</v>
      </c>
      <c r="M32" s="82"/>
      <c r="N32" s="46"/>
      <c r="O32" s="46"/>
    </row>
    <row r="33" spans="1:13" ht="12.75">
      <c r="A33" s="14">
        <v>1</v>
      </c>
      <c r="B33" s="14">
        <v>2</v>
      </c>
      <c r="C33" s="15">
        <v>3</v>
      </c>
      <c r="D33" s="14">
        <v>4</v>
      </c>
      <c r="E33" s="16">
        <v>5</v>
      </c>
      <c r="F33" s="17">
        <v>6</v>
      </c>
      <c r="G33" s="14">
        <v>7</v>
      </c>
      <c r="H33" s="14">
        <v>8</v>
      </c>
      <c r="I33" s="18">
        <v>9</v>
      </c>
      <c r="J33" s="14">
        <v>10</v>
      </c>
      <c r="K33" s="19">
        <v>11</v>
      </c>
      <c r="L33" s="19">
        <v>12</v>
      </c>
      <c r="M33" s="14">
        <v>13</v>
      </c>
    </row>
    <row r="34" spans="1:29" s="27" customFormat="1" ht="12.75">
      <c r="A34" s="83" t="s">
        <v>45</v>
      </c>
      <c r="B34" s="84" t="s">
        <v>46</v>
      </c>
      <c r="C34" s="85">
        <f>45602600+111000</f>
        <v>45713600</v>
      </c>
      <c r="D34" s="86"/>
      <c r="E34" s="87"/>
      <c r="F34" s="88"/>
      <c r="G34" s="89"/>
      <c r="H34" s="88"/>
      <c r="I34" s="89"/>
      <c r="J34" s="88"/>
      <c r="K34" s="89"/>
      <c r="L34" s="90"/>
      <c r="M34" s="91">
        <f aca="true" t="shared" si="2" ref="M34:M47">C34+F34</f>
        <v>45713600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13" ht="39.75" customHeight="1">
      <c r="A35" s="47"/>
      <c r="B35" s="92" t="s">
        <v>40</v>
      </c>
      <c r="C35" s="93">
        <f>C34</f>
        <v>45713600</v>
      </c>
      <c r="D35" s="94"/>
      <c r="E35" s="95"/>
      <c r="F35" s="51"/>
      <c r="G35" s="52"/>
      <c r="H35" s="51"/>
      <c r="I35" s="52"/>
      <c r="J35" s="51"/>
      <c r="K35" s="52"/>
      <c r="L35" s="96"/>
      <c r="M35" s="50">
        <f t="shared" si="2"/>
        <v>45713600</v>
      </c>
    </row>
    <row r="36" spans="1:29" s="27" customFormat="1" ht="12.75">
      <c r="A36" s="47" t="s">
        <v>47</v>
      </c>
      <c r="B36" s="48" t="s">
        <v>48</v>
      </c>
      <c r="C36" s="93">
        <f>7082300-313000</f>
        <v>6769300</v>
      </c>
      <c r="D36" s="94"/>
      <c r="E36" s="95"/>
      <c r="F36" s="51"/>
      <c r="G36" s="52"/>
      <c r="H36" s="51"/>
      <c r="I36" s="52"/>
      <c r="J36" s="51"/>
      <c r="K36" s="52"/>
      <c r="L36" s="96"/>
      <c r="M36" s="50">
        <f t="shared" si="2"/>
        <v>6769300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13" ht="41.25" customHeight="1">
      <c r="A37" s="47"/>
      <c r="B37" s="92" t="s">
        <v>40</v>
      </c>
      <c r="C37" s="93">
        <f>C36</f>
        <v>6769300</v>
      </c>
      <c r="D37" s="94"/>
      <c r="E37" s="95"/>
      <c r="F37" s="51"/>
      <c r="G37" s="52"/>
      <c r="H37" s="51"/>
      <c r="I37" s="52"/>
      <c r="J37" s="51"/>
      <c r="K37" s="52"/>
      <c r="L37" s="96"/>
      <c r="M37" s="50">
        <f t="shared" si="2"/>
        <v>6769300</v>
      </c>
    </row>
    <row r="38" spans="1:29" s="27" customFormat="1" ht="12.75">
      <c r="A38" s="47" t="s">
        <v>49</v>
      </c>
      <c r="B38" s="48" t="s">
        <v>50</v>
      </c>
      <c r="C38" s="93">
        <f>8640600+200000</f>
        <v>8840600</v>
      </c>
      <c r="D38" s="94"/>
      <c r="E38" s="95"/>
      <c r="F38" s="51"/>
      <c r="G38" s="52"/>
      <c r="H38" s="51"/>
      <c r="I38" s="52"/>
      <c r="J38" s="51"/>
      <c r="K38" s="52"/>
      <c r="L38" s="96"/>
      <c r="M38" s="50">
        <f t="shared" si="2"/>
        <v>8840600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13" ht="45.75" customHeight="1">
      <c r="A39" s="97"/>
      <c r="B39" s="92" t="s">
        <v>40</v>
      </c>
      <c r="C39" s="93">
        <f>C38</f>
        <v>8840600</v>
      </c>
      <c r="D39" s="98"/>
      <c r="E39" s="99"/>
      <c r="F39" s="100"/>
      <c r="G39" s="101"/>
      <c r="H39" s="100"/>
      <c r="I39" s="101"/>
      <c r="J39" s="100"/>
      <c r="K39" s="101"/>
      <c r="L39" s="102"/>
      <c r="M39" s="103">
        <f t="shared" si="2"/>
        <v>8840600</v>
      </c>
    </row>
    <row r="40" spans="1:29" s="27" customFormat="1" ht="12.75">
      <c r="A40" s="47" t="s">
        <v>51</v>
      </c>
      <c r="B40" s="48" t="s">
        <v>52</v>
      </c>
      <c r="C40" s="93">
        <f>752500+124000</f>
        <v>876500</v>
      </c>
      <c r="D40" s="94"/>
      <c r="E40" s="95"/>
      <c r="F40" s="51"/>
      <c r="G40" s="52"/>
      <c r="H40" s="51"/>
      <c r="I40" s="52"/>
      <c r="J40" s="51"/>
      <c r="K40" s="52"/>
      <c r="L40" s="96"/>
      <c r="M40" s="50">
        <f t="shared" si="2"/>
        <v>876500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13" ht="39.75" customHeight="1">
      <c r="A41" s="97"/>
      <c r="B41" s="92" t="s">
        <v>40</v>
      </c>
      <c r="C41" s="93">
        <f>C40</f>
        <v>876500</v>
      </c>
      <c r="D41" s="98"/>
      <c r="E41" s="99"/>
      <c r="F41" s="100"/>
      <c r="G41" s="101"/>
      <c r="H41" s="100"/>
      <c r="I41" s="101"/>
      <c r="J41" s="100"/>
      <c r="K41" s="101"/>
      <c r="L41" s="102"/>
      <c r="M41" s="104">
        <f t="shared" si="2"/>
        <v>876500</v>
      </c>
    </row>
    <row r="42" spans="1:29" s="27" customFormat="1" ht="12.75">
      <c r="A42" s="47" t="s">
        <v>53</v>
      </c>
      <c r="B42" s="92" t="s">
        <v>54</v>
      </c>
      <c r="C42" s="93">
        <v>75000</v>
      </c>
      <c r="D42" s="94"/>
      <c r="E42" s="95"/>
      <c r="F42" s="51"/>
      <c r="G42" s="52"/>
      <c r="H42" s="51"/>
      <c r="I42" s="52"/>
      <c r="J42" s="51"/>
      <c r="K42" s="52"/>
      <c r="L42" s="96"/>
      <c r="M42" s="50">
        <f t="shared" si="2"/>
        <v>75000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13" ht="39" customHeight="1">
      <c r="A43" s="97"/>
      <c r="B43" s="92" t="s">
        <v>40</v>
      </c>
      <c r="C43" s="93">
        <f>C42</f>
        <v>75000</v>
      </c>
      <c r="D43" s="98"/>
      <c r="E43" s="99"/>
      <c r="F43" s="100"/>
      <c r="G43" s="101"/>
      <c r="H43" s="100"/>
      <c r="I43" s="101"/>
      <c r="J43" s="100"/>
      <c r="K43" s="101"/>
      <c r="L43" s="102"/>
      <c r="M43" s="50">
        <f t="shared" si="2"/>
        <v>75000</v>
      </c>
    </row>
    <row r="44" spans="1:29" s="27" customFormat="1" ht="12.75">
      <c r="A44" s="47" t="s">
        <v>55</v>
      </c>
      <c r="B44" s="48" t="s">
        <v>56</v>
      </c>
      <c r="C44" s="93">
        <f>1220700+1128000</f>
        <v>2348700</v>
      </c>
      <c r="D44" s="94"/>
      <c r="E44" s="95"/>
      <c r="F44" s="51"/>
      <c r="G44" s="52"/>
      <c r="H44" s="51"/>
      <c r="I44" s="52"/>
      <c r="J44" s="51"/>
      <c r="K44" s="52"/>
      <c r="L44" s="96"/>
      <c r="M44" s="50">
        <f t="shared" si="2"/>
        <v>2348700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13" ht="42" customHeight="1">
      <c r="A45" s="105"/>
      <c r="B45" s="92" t="s">
        <v>40</v>
      </c>
      <c r="C45" s="93">
        <f>C44</f>
        <v>2348700</v>
      </c>
      <c r="D45" s="106"/>
      <c r="E45" s="107"/>
      <c r="F45" s="44"/>
      <c r="G45" s="45"/>
      <c r="H45" s="44"/>
      <c r="I45" s="45"/>
      <c r="J45" s="44"/>
      <c r="K45" s="45"/>
      <c r="L45" s="108"/>
      <c r="M45" s="50">
        <f t="shared" si="2"/>
        <v>2348700</v>
      </c>
    </row>
    <row r="46" spans="1:29" s="27" customFormat="1" ht="12.75">
      <c r="A46" s="47" t="s">
        <v>57</v>
      </c>
      <c r="B46" s="109" t="s">
        <v>58</v>
      </c>
      <c r="C46" s="93">
        <f>282300-50000</f>
        <v>232300</v>
      </c>
      <c r="D46" s="110"/>
      <c r="E46" s="111"/>
      <c r="F46" s="104"/>
      <c r="G46" s="112"/>
      <c r="H46" s="104"/>
      <c r="I46" s="112"/>
      <c r="J46" s="104"/>
      <c r="K46" s="112"/>
      <c r="L46" s="113"/>
      <c r="M46" s="50">
        <f t="shared" si="2"/>
        <v>232300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27" customFormat="1" ht="26.25" customHeight="1">
      <c r="A47" s="105" t="s">
        <v>59</v>
      </c>
      <c r="B47" s="109" t="s">
        <v>60</v>
      </c>
      <c r="C47" s="114">
        <f>2320000+2682+174760</f>
        <v>2497442</v>
      </c>
      <c r="D47" s="49">
        <f>1108094+81515-81515+87860</f>
        <v>1195954</v>
      </c>
      <c r="E47" s="115">
        <f>307320+12170</f>
        <v>319490</v>
      </c>
      <c r="F47" s="50">
        <v>34000</v>
      </c>
      <c r="G47" s="72"/>
      <c r="H47" s="50"/>
      <c r="I47" s="72"/>
      <c r="J47" s="50">
        <v>34000</v>
      </c>
      <c r="K47" s="72">
        <v>34000</v>
      </c>
      <c r="L47" s="116"/>
      <c r="M47" s="50">
        <f t="shared" si="2"/>
        <v>2531442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13" ht="12.75">
      <c r="A48" s="105"/>
      <c r="B48" s="92" t="s">
        <v>61</v>
      </c>
      <c r="C48" s="43">
        <f>C47</f>
        <v>2497442</v>
      </c>
      <c r="D48" s="50">
        <f>D47</f>
        <v>1195954</v>
      </c>
      <c r="E48" s="116">
        <f>E47</f>
        <v>319490</v>
      </c>
      <c r="F48" s="50">
        <f>F47</f>
        <v>34000</v>
      </c>
      <c r="G48" s="69"/>
      <c r="H48" s="50"/>
      <c r="I48" s="72"/>
      <c r="J48" s="50">
        <f>J47</f>
        <v>34000</v>
      </c>
      <c r="K48" s="72">
        <v>34000</v>
      </c>
      <c r="L48" s="116"/>
      <c r="M48" s="50">
        <f>M47</f>
        <v>2531442</v>
      </c>
    </row>
    <row r="49" spans="1:29" s="27" customFormat="1" ht="12.75">
      <c r="A49" s="105" t="s">
        <v>62</v>
      </c>
      <c r="B49" s="109" t="s">
        <v>63</v>
      </c>
      <c r="C49" s="43">
        <f>11000+9745</f>
        <v>20745</v>
      </c>
      <c r="D49" s="50"/>
      <c r="E49" s="72"/>
      <c r="F49" s="50"/>
      <c r="G49" s="72"/>
      <c r="H49" s="50"/>
      <c r="I49" s="72"/>
      <c r="J49" s="50"/>
      <c r="K49" s="72"/>
      <c r="L49" s="116"/>
      <c r="M49" s="50">
        <f aca="true" t="shared" si="3" ref="M49:M66">C49+F49</f>
        <v>20745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27" customFormat="1" ht="12.75">
      <c r="A50" s="105" t="s">
        <v>64</v>
      </c>
      <c r="B50" s="109" t="s">
        <v>65</v>
      </c>
      <c r="C50" s="43">
        <f>12600+4650</f>
        <v>17250</v>
      </c>
      <c r="D50" s="50"/>
      <c r="E50" s="72"/>
      <c r="F50" s="50"/>
      <c r="G50" s="72"/>
      <c r="H50" s="50"/>
      <c r="I50" s="72"/>
      <c r="J50" s="50"/>
      <c r="K50" s="72"/>
      <c r="L50" s="116"/>
      <c r="M50" s="50">
        <f t="shared" si="3"/>
        <v>17250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27" customFormat="1" ht="28.5" customHeight="1">
      <c r="A51" s="105" t="s">
        <v>66</v>
      </c>
      <c r="B51" s="109" t="s">
        <v>67</v>
      </c>
      <c r="C51" s="43">
        <v>3300</v>
      </c>
      <c r="D51" s="50"/>
      <c r="E51" s="72"/>
      <c r="F51" s="50"/>
      <c r="G51" s="72"/>
      <c r="H51" s="50"/>
      <c r="I51" s="72"/>
      <c r="J51" s="50"/>
      <c r="K51" s="72"/>
      <c r="L51" s="116"/>
      <c r="M51" s="50">
        <f t="shared" si="3"/>
        <v>3300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27" customFormat="1" ht="12.75">
      <c r="A52" s="105" t="s">
        <v>68</v>
      </c>
      <c r="B52" s="109" t="s">
        <v>69</v>
      </c>
      <c r="C52" s="43">
        <v>3300</v>
      </c>
      <c r="D52" s="50"/>
      <c r="E52" s="72"/>
      <c r="F52" s="50"/>
      <c r="G52" s="72"/>
      <c r="H52" s="50"/>
      <c r="I52" s="72"/>
      <c r="J52" s="50"/>
      <c r="K52" s="72"/>
      <c r="L52" s="116"/>
      <c r="M52" s="50">
        <f t="shared" si="3"/>
        <v>3300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27" customFormat="1" ht="12.75">
      <c r="A53" s="117" t="s">
        <v>70</v>
      </c>
      <c r="B53" s="109" t="s">
        <v>71</v>
      </c>
      <c r="C53" s="43">
        <f>8532700+69650.86</f>
        <v>8602350.86</v>
      </c>
      <c r="D53" s="50">
        <v>5788931</v>
      </c>
      <c r="E53" s="72">
        <v>238274</v>
      </c>
      <c r="F53" s="50">
        <f>+G53+J53</f>
        <v>619566.61</v>
      </c>
      <c r="G53" s="72">
        <v>329077</v>
      </c>
      <c r="H53" s="50">
        <v>199260</v>
      </c>
      <c r="I53" s="72">
        <v>41456</v>
      </c>
      <c r="J53" s="50">
        <f>K53</f>
        <v>290489.61</v>
      </c>
      <c r="K53" s="72">
        <f>252800+37689.61</f>
        <v>290489.61</v>
      </c>
      <c r="L53" s="116">
        <v>252800</v>
      </c>
      <c r="M53" s="50">
        <f t="shared" si="3"/>
        <v>9221917.469999999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27" customFormat="1" ht="40.5" customHeight="1">
      <c r="A54" s="118" t="s">
        <v>72</v>
      </c>
      <c r="B54" s="119" t="s">
        <v>73</v>
      </c>
      <c r="C54" s="43">
        <v>275600</v>
      </c>
      <c r="D54" s="50"/>
      <c r="E54" s="72"/>
      <c r="F54" s="50"/>
      <c r="G54" s="72"/>
      <c r="H54" s="50"/>
      <c r="I54" s="72"/>
      <c r="J54" s="50"/>
      <c r="K54" s="72"/>
      <c r="L54" s="116"/>
      <c r="M54" s="50">
        <f t="shared" si="3"/>
        <v>275600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s="27" customFormat="1" ht="26.25" customHeight="1">
      <c r="A55" s="41" t="s">
        <v>74</v>
      </c>
      <c r="B55" s="109" t="s">
        <v>75</v>
      </c>
      <c r="C55" s="93">
        <f>2136300+3440.52+45404</f>
        <v>2185144.52</v>
      </c>
      <c r="D55" s="74">
        <v>1197268</v>
      </c>
      <c r="E55" s="120">
        <f>270298+10139+45404</f>
        <v>325841</v>
      </c>
      <c r="F55" s="50">
        <f>J55</f>
        <v>290319.98</v>
      </c>
      <c r="G55" s="72"/>
      <c r="H55" s="50"/>
      <c r="I55" s="72"/>
      <c r="J55" s="50">
        <f>K55</f>
        <v>290319.98</v>
      </c>
      <c r="K55" s="72">
        <f>50000+240319.98</f>
        <v>290319.98</v>
      </c>
      <c r="L55" s="116">
        <v>50000</v>
      </c>
      <c r="M55" s="121">
        <f t="shared" si="3"/>
        <v>2475464.5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s="27" customFormat="1" ht="12.75">
      <c r="A56" s="122" t="s">
        <v>76</v>
      </c>
      <c r="B56" s="123" t="s">
        <v>77</v>
      </c>
      <c r="C56" s="43">
        <v>13563800</v>
      </c>
      <c r="D56" s="124"/>
      <c r="E56" s="125"/>
      <c r="F56" s="124"/>
      <c r="G56" s="126"/>
      <c r="H56" s="127"/>
      <c r="I56" s="125"/>
      <c r="J56" s="127"/>
      <c r="K56" s="128"/>
      <c r="L56" s="129"/>
      <c r="M56" s="50">
        <f t="shared" si="3"/>
        <v>13563800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13" ht="40.5" customHeight="1">
      <c r="A57" s="130"/>
      <c r="B57" s="131" t="s">
        <v>40</v>
      </c>
      <c r="C57" s="55">
        <f>C56</f>
        <v>13563800</v>
      </c>
      <c r="D57" s="132"/>
      <c r="E57" s="133"/>
      <c r="F57" s="132"/>
      <c r="G57" s="134"/>
      <c r="H57" s="135"/>
      <c r="I57" s="133"/>
      <c r="J57" s="135"/>
      <c r="K57" s="136"/>
      <c r="L57" s="137"/>
      <c r="M57" s="103">
        <f t="shared" si="3"/>
        <v>13563800</v>
      </c>
    </row>
    <row r="58" spans="1:13" ht="18.75" customHeight="1">
      <c r="A58" s="138" t="s">
        <v>78</v>
      </c>
      <c r="B58" s="139" t="s">
        <v>79</v>
      </c>
      <c r="C58" s="140">
        <f>C59</f>
        <v>50000</v>
      </c>
      <c r="D58" s="141"/>
      <c r="E58" s="141"/>
      <c r="F58" s="141"/>
      <c r="G58" s="142"/>
      <c r="H58" s="143"/>
      <c r="I58" s="141"/>
      <c r="J58" s="143"/>
      <c r="K58" s="143"/>
      <c r="L58" s="143"/>
      <c r="M58" s="140">
        <f t="shared" si="3"/>
        <v>50000</v>
      </c>
    </row>
    <row r="59" spans="1:13" ht="16.5" customHeight="1">
      <c r="A59" s="130" t="s">
        <v>80</v>
      </c>
      <c r="B59" s="131" t="s">
        <v>81</v>
      </c>
      <c r="C59" s="144">
        <v>50000</v>
      </c>
      <c r="D59" s="132"/>
      <c r="E59" s="133"/>
      <c r="F59" s="132"/>
      <c r="G59" s="134"/>
      <c r="H59" s="135"/>
      <c r="I59" s="133"/>
      <c r="J59" s="135"/>
      <c r="K59" s="136"/>
      <c r="L59" s="137"/>
      <c r="M59" s="145">
        <f t="shared" si="3"/>
        <v>50000</v>
      </c>
    </row>
    <row r="60" spans="1:29" s="27" customFormat="1" ht="12.75">
      <c r="A60" s="146">
        <v>110000</v>
      </c>
      <c r="B60" s="147" t="s">
        <v>82</v>
      </c>
      <c r="C60" s="141">
        <f>C61</f>
        <v>69295.45</v>
      </c>
      <c r="D60" s="141"/>
      <c r="E60" s="141"/>
      <c r="F60" s="148"/>
      <c r="G60" s="141"/>
      <c r="H60" s="149"/>
      <c r="I60" s="141"/>
      <c r="J60" s="149"/>
      <c r="K60" s="143"/>
      <c r="L60" s="149"/>
      <c r="M60" s="25">
        <f t="shared" si="3"/>
        <v>69295.45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27" customFormat="1" ht="12.75">
      <c r="A61" s="150">
        <v>110103</v>
      </c>
      <c r="B61" s="151" t="s">
        <v>83</v>
      </c>
      <c r="C61" s="152">
        <f>42750+26545.45</f>
        <v>69295.45</v>
      </c>
      <c r="D61" s="152"/>
      <c r="E61" s="152"/>
      <c r="F61" s="153"/>
      <c r="G61" s="154"/>
      <c r="H61" s="155"/>
      <c r="I61" s="152"/>
      <c r="J61" s="155"/>
      <c r="K61" s="156"/>
      <c r="L61" s="155"/>
      <c r="M61" s="55">
        <f t="shared" si="3"/>
        <v>69295.45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27" customFormat="1" ht="12.75">
      <c r="A62" s="157">
        <v>130000</v>
      </c>
      <c r="B62" s="147" t="s">
        <v>84</v>
      </c>
      <c r="C62" s="158">
        <f>C63+C64</f>
        <v>6297318.68</v>
      </c>
      <c r="D62" s="158">
        <f>SUM(D64:D64)</f>
        <v>2946300</v>
      </c>
      <c r="E62" s="158">
        <f>SUM(E64:E64)</f>
        <v>2086485</v>
      </c>
      <c r="F62" s="159">
        <f aca="true" t="shared" si="4" ref="F62:L62">F64</f>
        <v>732035.59</v>
      </c>
      <c r="G62" s="160">
        <f t="shared" si="4"/>
        <v>645050.22</v>
      </c>
      <c r="H62" s="159">
        <f t="shared" si="4"/>
        <v>266304</v>
      </c>
      <c r="I62" s="158">
        <f t="shared" si="4"/>
        <v>122851</v>
      </c>
      <c r="J62" s="158">
        <f t="shared" si="4"/>
        <v>86985.37</v>
      </c>
      <c r="K62" s="158">
        <f t="shared" si="4"/>
        <v>10229.59</v>
      </c>
      <c r="L62" s="159">
        <f t="shared" si="4"/>
        <v>0</v>
      </c>
      <c r="M62" s="158">
        <f t="shared" si="3"/>
        <v>7029354.27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s="27" customFormat="1" ht="12.75">
      <c r="A63" s="161">
        <v>130102</v>
      </c>
      <c r="B63" s="151" t="s">
        <v>85</v>
      </c>
      <c r="C63" s="162">
        <f>55000+7000</f>
        <v>62000</v>
      </c>
      <c r="D63" s="163"/>
      <c r="E63" s="163"/>
      <c r="F63" s="163"/>
      <c r="G63" s="126"/>
      <c r="H63" s="163"/>
      <c r="I63" s="153"/>
      <c r="J63" s="164"/>
      <c r="K63" s="165"/>
      <c r="L63" s="166"/>
      <c r="M63" s="167">
        <f t="shared" si="3"/>
        <v>62000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s="27" customFormat="1" ht="12.75">
      <c r="A64" s="161">
        <v>130107</v>
      </c>
      <c r="B64" s="168" t="s">
        <v>86</v>
      </c>
      <c r="C64" s="169">
        <f>6045900+4830.68+184588</f>
        <v>6235318.68</v>
      </c>
      <c r="D64" s="170">
        <v>2946300</v>
      </c>
      <c r="E64" s="170">
        <f>1952351+134134</f>
        <v>2086485</v>
      </c>
      <c r="F64" s="171">
        <f>G64+J64</f>
        <v>732035.59</v>
      </c>
      <c r="G64" s="172">
        <f>686838-39597.78-2190</f>
        <v>645050.22</v>
      </c>
      <c r="H64" s="173">
        <v>266304</v>
      </c>
      <c r="I64" s="174">
        <v>122851</v>
      </c>
      <c r="J64" s="175">
        <f>34968+10229.59+39597.78+2190</f>
        <v>86985.37</v>
      </c>
      <c r="K64" s="173">
        <v>10229.59</v>
      </c>
      <c r="L64" s="174">
        <v>0</v>
      </c>
      <c r="M64" s="176">
        <f t="shared" si="3"/>
        <v>6967354.27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s="27" customFormat="1" ht="12.75">
      <c r="A65" s="161" t="s">
        <v>87</v>
      </c>
      <c r="B65" s="168" t="s">
        <v>88</v>
      </c>
      <c r="C65" s="169"/>
      <c r="D65" s="170"/>
      <c r="E65" s="170"/>
      <c r="F65" s="177">
        <f>G65+J65</f>
        <v>34000</v>
      </c>
      <c r="G65" s="178"/>
      <c r="H65" s="173"/>
      <c r="I65" s="174"/>
      <c r="J65" s="179">
        <f>K65</f>
        <v>34000</v>
      </c>
      <c r="K65" s="180">
        <f>L65</f>
        <v>34000</v>
      </c>
      <c r="L65" s="181">
        <v>34000</v>
      </c>
      <c r="M65" s="182">
        <f t="shared" si="3"/>
        <v>34000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27" customFormat="1" ht="45.75" customHeight="1">
      <c r="A66" s="161"/>
      <c r="B66" s="168" t="s">
        <v>89</v>
      </c>
      <c r="C66" s="183"/>
      <c r="D66" s="173"/>
      <c r="E66" s="173"/>
      <c r="F66" s="184">
        <f>F65</f>
        <v>34000</v>
      </c>
      <c r="G66" s="172"/>
      <c r="H66" s="173"/>
      <c r="I66" s="174"/>
      <c r="J66" s="175">
        <f>J65</f>
        <v>34000</v>
      </c>
      <c r="K66" s="173">
        <f>K65</f>
        <v>34000</v>
      </c>
      <c r="L66" s="174">
        <f>L65</f>
        <v>34000</v>
      </c>
      <c r="M66" s="176">
        <f t="shared" si="3"/>
        <v>34000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15" ht="12.75">
      <c r="A67" s="185" t="s">
        <v>90</v>
      </c>
      <c r="B67" s="185"/>
      <c r="C67" s="160">
        <f aca="true" t="shared" si="5" ref="C67:M67">C16+C18+C22+C60+C62+C65+C58</f>
        <v>125445423.41</v>
      </c>
      <c r="D67" s="160">
        <f t="shared" si="5"/>
        <v>18926167</v>
      </c>
      <c r="E67" s="160">
        <f t="shared" si="5"/>
        <v>3654468</v>
      </c>
      <c r="F67" s="160">
        <f t="shared" si="5"/>
        <v>2144069.1799999997</v>
      </c>
      <c r="G67" s="160">
        <f t="shared" si="5"/>
        <v>975774.22</v>
      </c>
      <c r="H67" s="160">
        <f t="shared" si="5"/>
        <v>465564</v>
      </c>
      <c r="I67" s="160">
        <f t="shared" si="5"/>
        <v>164307</v>
      </c>
      <c r="J67" s="160">
        <f t="shared" si="5"/>
        <v>1168294.96</v>
      </c>
      <c r="K67" s="160">
        <f t="shared" si="5"/>
        <v>1091539.18</v>
      </c>
      <c r="L67" s="160">
        <f t="shared" si="5"/>
        <v>758800</v>
      </c>
      <c r="M67" s="160">
        <f t="shared" si="5"/>
        <v>127589492.59</v>
      </c>
      <c r="O67" s="186">
        <f>M67-108047524.16</f>
        <v>19541968.430000007</v>
      </c>
    </row>
    <row r="68" spans="1:15" ht="18.75" customHeight="1">
      <c r="A68" s="187" t="s">
        <v>91</v>
      </c>
      <c r="B68" s="187"/>
      <c r="C68" s="188">
        <f aca="true" t="shared" si="6" ref="C68:M68">C19+C24+C26</f>
        <v>92118719</v>
      </c>
      <c r="D68" s="188">
        <f t="shared" si="6"/>
        <v>0</v>
      </c>
      <c r="E68" s="188">
        <f t="shared" si="6"/>
        <v>0</v>
      </c>
      <c r="F68" s="188">
        <f t="shared" si="6"/>
        <v>200000</v>
      </c>
      <c r="G68" s="188">
        <f t="shared" si="6"/>
        <v>0</v>
      </c>
      <c r="H68" s="188">
        <f t="shared" si="6"/>
        <v>0</v>
      </c>
      <c r="I68" s="188">
        <f t="shared" si="6"/>
        <v>0</v>
      </c>
      <c r="J68" s="188">
        <f t="shared" si="6"/>
        <v>200000</v>
      </c>
      <c r="K68" s="188">
        <f t="shared" si="6"/>
        <v>200000</v>
      </c>
      <c r="L68" s="188">
        <f t="shared" si="6"/>
        <v>200000</v>
      </c>
      <c r="M68" s="189">
        <f t="shared" si="6"/>
        <v>92318719</v>
      </c>
      <c r="O68" s="190"/>
    </row>
    <row r="69" spans="1:13" ht="18.75" customHeight="1">
      <c r="A69" s="187" t="s">
        <v>92</v>
      </c>
      <c r="B69" s="187"/>
      <c r="C69" s="191">
        <f aca="true" t="shared" si="7" ref="C69:M69">C48</f>
        <v>2497442</v>
      </c>
      <c r="D69" s="191">
        <f t="shared" si="7"/>
        <v>1195954</v>
      </c>
      <c r="E69" s="191">
        <f t="shared" si="7"/>
        <v>319490</v>
      </c>
      <c r="F69" s="191">
        <f t="shared" si="7"/>
        <v>34000</v>
      </c>
      <c r="G69" s="191">
        <f t="shared" si="7"/>
        <v>0</v>
      </c>
      <c r="H69" s="191">
        <f t="shared" si="7"/>
        <v>0</v>
      </c>
      <c r="I69" s="191">
        <f t="shared" si="7"/>
        <v>0</v>
      </c>
      <c r="J69" s="191">
        <f t="shared" si="7"/>
        <v>34000</v>
      </c>
      <c r="K69" s="191">
        <f t="shared" si="7"/>
        <v>34000</v>
      </c>
      <c r="L69" s="191">
        <f t="shared" si="7"/>
        <v>0</v>
      </c>
      <c r="M69" s="192">
        <f t="shared" si="7"/>
        <v>2531442</v>
      </c>
    </row>
    <row r="70" spans="1:13" ht="18.75" customHeight="1">
      <c r="A70" s="187" t="s">
        <v>93</v>
      </c>
      <c r="B70" s="187"/>
      <c r="C70" s="191"/>
      <c r="D70" s="191"/>
      <c r="E70" s="191"/>
      <c r="F70" s="191">
        <f>F66</f>
        <v>34000</v>
      </c>
      <c r="G70" s="191"/>
      <c r="H70" s="191"/>
      <c r="I70" s="191"/>
      <c r="J70" s="191">
        <f>J66</f>
        <v>34000</v>
      </c>
      <c r="K70" s="191">
        <f>K66</f>
        <v>34000</v>
      </c>
      <c r="L70" s="191">
        <f>L66</f>
        <v>34000</v>
      </c>
      <c r="M70" s="192">
        <f>M66</f>
        <v>34000</v>
      </c>
    </row>
    <row r="71" spans="1:29" s="196" customFormat="1" ht="31.5" customHeight="1">
      <c r="A71" s="193"/>
      <c r="B71" s="1"/>
      <c r="C71" s="194"/>
      <c r="D71" s="194"/>
      <c r="E71" s="194"/>
      <c r="F71" s="194"/>
      <c r="G71" s="194"/>
      <c r="H71" s="193"/>
      <c r="I71" s="194"/>
      <c r="J71" s="194"/>
      <c r="K71" s="194"/>
      <c r="L71" s="1"/>
      <c r="M71" s="195">
        <v>106698538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196" customFormat="1" ht="22.5" customHeight="1">
      <c r="A72" s="193" t="s">
        <v>94</v>
      </c>
      <c r="B72" s="1"/>
      <c r="C72" s="197"/>
      <c r="D72" s="198"/>
      <c r="E72" s="198"/>
      <c r="F72" s="198"/>
      <c r="G72" s="199"/>
      <c r="H72" s="200" t="s">
        <v>95</v>
      </c>
      <c r="I72" s="1"/>
      <c r="J72" s="1"/>
      <c r="K72" s="1"/>
      <c r="L72" s="20"/>
      <c r="M72" s="195">
        <f>M67-M71</f>
        <v>20890954.590000004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196" customFormat="1" ht="11.25" customHeight="1">
      <c r="A73" s="1"/>
      <c r="B73" s="1"/>
      <c r="C73" s="1"/>
      <c r="D73" s="20" t="e">
        <f>D67-#REF!</f>
        <v>#REF!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196" customFormat="1" ht="12.75">
      <c r="A74" s="201"/>
      <c r="B74" s="202"/>
      <c r="C74" s="203"/>
      <c r="D74" s="204"/>
      <c r="E74" s="204"/>
      <c r="F74" s="204"/>
      <c r="G74" s="205"/>
      <c r="H74" s="20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196" customFormat="1" ht="12.75">
      <c r="A75" s="201"/>
      <c r="B75" s="202"/>
      <c r="C75" s="207"/>
      <c r="D75" s="207"/>
      <c r="E75" s="202"/>
      <c r="F75" s="207"/>
      <c r="G75" s="207"/>
      <c r="H75" s="20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196" customFormat="1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196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196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196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196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196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196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s="196" customFormat="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s="196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s="196" customFormat="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s="196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s="196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s="196" customFormat="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s="208" customFormat="1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s="208" customFormat="1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s="208" customFormat="1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</sheetData>
  <sheetProtection selectLockedCells="1" selectUnlockedCells="1"/>
  <mergeCells count="28">
    <mergeCell ref="J1:M1"/>
    <mergeCell ref="J2:M2"/>
    <mergeCell ref="J3:M3"/>
    <mergeCell ref="A4:M4"/>
    <mergeCell ref="A5:M5"/>
    <mergeCell ref="A7:A14"/>
    <mergeCell ref="B7:B14"/>
    <mergeCell ref="C7:E8"/>
    <mergeCell ref="F7:L8"/>
    <mergeCell ref="M7:M14"/>
    <mergeCell ref="C9:C14"/>
    <mergeCell ref="D9:E9"/>
    <mergeCell ref="F9:F14"/>
    <mergeCell ref="G9:G14"/>
    <mergeCell ref="H9:I9"/>
    <mergeCell ref="J9:J14"/>
    <mergeCell ref="K9:L9"/>
    <mergeCell ref="D10:D14"/>
    <mergeCell ref="E10:E14"/>
    <mergeCell ref="H10:H14"/>
    <mergeCell ref="I10:I14"/>
    <mergeCell ref="K10:K14"/>
    <mergeCell ref="L11:L14"/>
    <mergeCell ref="L32:M32"/>
    <mergeCell ref="A67:B67"/>
    <mergeCell ref="A68:B68"/>
    <mergeCell ref="A69:B69"/>
    <mergeCell ref="A70:B70"/>
  </mergeCells>
  <printOptions horizontalCentered="1"/>
  <pageMargins left="0.39375" right="0.39375" top="1.18125" bottom="0.39375" header="0.5118055555555555" footer="0.5118055555555555"/>
  <pageSetup horizontalDpi="300" verticalDpi="300" orientation="landscape" paperSize="9" scale="45"/>
  <rowBreaks count="1" manualBreakCount="1">
    <brk id="31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2013-10-01T14:00:20Z</dcterms:modified>
  <cp:category/>
  <cp:version/>
  <cp:contentType/>
  <cp:contentStatus/>
  <cp:revision>1</cp:revision>
</cp:coreProperties>
</file>