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3 (2)" sheetId="1" r:id="rId1"/>
  </sheets>
  <definedNames>
    <definedName name="Excel_BuiltIn_Print_Area_1">'Дод3 (2)'!$A$1:$M$77</definedName>
    <definedName name="Excel_BuiltIn_Print_Area_1_1">'Дод3 (2)'!$A$1:$M$81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64" authorId="0">
      <text>
        <r>
          <rPr>
            <b/>
            <sz val="8"/>
            <color indexed="56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<sst xmlns="http://schemas.openxmlformats.org/spreadsheetml/2006/main" count="125" uniqueCount="106">
  <si>
    <t xml:space="preserve">           </t>
  </si>
  <si>
    <t xml:space="preserve">Додаток 3 </t>
  </si>
  <si>
    <t>до рішення районної у місті ради</t>
  </si>
  <si>
    <t>від 24 вересня 2013 року № 259</t>
  </si>
  <si>
    <t xml:space="preserve">Розподіл видатків районного у місті бюджету  на  2013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</si>
  <si>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</si>
  <si>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</si>
  <si>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</si>
  <si>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</si>
  <si>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</si>
  <si>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</si>
  <si>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</si>
  <si>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</si>
  <si>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</si>
  <si>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</si>
  <si>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</si>
  <si>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</si>
  <si>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</si>
  <si>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</si>
  <si>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</si>
  <si>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</si>
  <si>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</si>
  <si>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</si>
  <si>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</si>
  <si>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</si>
  <si>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</si>
  <si>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Органи місцевого самоврядування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</si>
  <si>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</si>
  <si>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</si>
  <si>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</si>
  <si>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</si>
  <si>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</si>
  <si>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</si>
  <si>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</si>
  <si>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</si>
  <si>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</si>
  <si>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</si>
  <si>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</si>
  <si>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</si>
  <si>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</si>
  <si>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</si>
  <si>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</si>
  <si>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20</t>
  </si>
  <si>
    <t xml:space="preserve">Служба у справах дітей виконкому районної у місті ради </t>
  </si>
  <si>
    <t xml:space="preserve">у тому числі за рахунок інших субвенцій </t>
  </si>
  <si>
    <t>090700</t>
  </si>
  <si>
    <t>Утримання закладів, що надають соціальні послуги дітям, які опинилися в складних життєвих обставинах</t>
  </si>
  <si>
    <t>250380</t>
  </si>
  <si>
    <t>Інші субвенції</t>
  </si>
  <si>
    <t>в тому числі за рахунок субвенції з Саксаганського районного у місті бюджету міському бюджету на виготовлення проектно-кошторисної документації з капітального ремонту системи газопостачання центру соціально-психологічної реабілітації дітей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</si>
  <si>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</si>
  <si>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</si>
  <si>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</si>
  <si>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</si>
  <si>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</si>
  <si>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</si>
  <si>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2</t>
  </si>
  <si>
    <t>продовження   додатка 3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</si>
  <si>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</si>
  <si>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</si>
  <si>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</si>
  <si>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</si>
  <si>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</si>
  <si>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</si>
  <si>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</si>
  <si>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</si>
  <si>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</si>
  <si>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</si>
  <si>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</si>
  <si>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</si>
  <si>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</si>
  <si>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</si>
  <si>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</si>
  <si>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</si>
  <si>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</si>
  <si>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</si>
  <si>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</si>
  <si>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</si>
  <si>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</si>
  <si>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</si>
  <si>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</si>
  <si>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</si>
  <si>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</si>
  <si>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</si>
  <si>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</si>
  <si>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</si>
  <si>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</si>
  <si>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</si>
  <si>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</si>
  <si>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</si>
  <si>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</si>
  <si>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</si>
  <si>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</si>
  <si>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</si>
  <si>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</si>
  <si>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100203</t>
  </si>
  <si>
    <t>Благоустрій міст, сіл, селищ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</si>
  <si>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</si>
  <si>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</si>
  <si>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091300</t>
  </si>
  <si>
    <t>Державна соціальна допомога інвалідам з дитинства та дітям-інвалідам</t>
  </si>
  <si>
    <t xml:space="preserve">РАЗОМ ВИДАТКІВ </t>
  </si>
  <si>
    <t xml:space="preserve">  У тому числі за рахунок субвенцій з державного та обласного бюджетів місцевим бюджетам</t>
  </si>
  <si>
    <t>У тому числі за рахунок субвенцій з районного у місті бюджету міському бюджету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</si>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</sst>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3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8"/>
      <color indexed="56"/>
      <name val="Tahoma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wrapText="1"/>
    </xf>
    <xf numFmtId="164" fontId="1" fillId="0" borderId="6" xfId="0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164" fontId="8" fillId="0" borderId="8" xfId="0" applyFont="1" applyFill="1" applyBorder="1" applyAlignment="1">
      <alignment horizontal="left"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left" vertical="center" wrapText="1"/>
    </xf>
    <xf numFmtId="164" fontId="12" fillId="0" borderId="10" xfId="0" applyFont="1" applyFill="1" applyBorder="1" applyAlignment="1">
      <alignment horizontal="right"/>
    </xf>
    <xf numFmtId="164" fontId="13" fillId="0" borderId="10" xfId="0" applyFont="1" applyFill="1" applyBorder="1" applyAlignment="1">
      <alignment horizontal="right"/>
    </xf>
    <xf numFmtId="164" fontId="13" fillId="0" borderId="10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left" vertical="center" wrapText="1"/>
    </xf>
    <xf numFmtId="164" fontId="13" fillId="0" borderId="11" xfId="0" applyFont="1" applyFill="1" applyBorder="1" applyAlignment="1">
      <alignment horizontal="right"/>
    </xf>
    <xf numFmtId="164" fontId="13" fillId="0" borderId="11" xfId="0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 vertical="center" wrapText="1"/>
    </xf>
    <xf numFmtId="164" fontId="13" fillId="0" borderId="13" xfId="0" applyFont="1" applyFill="1" applyBorder="1" applyAlignment="1">
      <alignment horizontal="center"/>
    </xf>
    <xf numFmtId="164" fontId="13" fillId="0" borderId="14" xfId="0" applyFont="1" applyFill="1" applyBorder="1" applyAlignment="1">
      <alignment horizontal="right"/>
    </xf>
    <xf numFmtId="164" fontId="13" fillId="0" borderId="11" xfId="0" applyFont="1" applyFill="1" applyBorder="1" applyAlignment="1">
      <alignment/>
    </xf>
    <xf numFmtId="165" fontId="11" fillId="0" borderId="15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left" vertical="center" wrapText="1"/>
    </xf>
    <xf numFmtId="164" fontId="13" fillId="0" borderId="16" xfId="0" applyFont="1" applyFill="1" applyBorder="1" applyAlignment="1">
      <alignment horizontal="right"/>
    </xf>
    <xf numFmtId="164" fontId="13" fillId="0" borderId="17" xfId="0" applyFont="1" applyFill="1" applyBorder="1" applyAlignment="1">
      <alignment/>
    </xf>
    <xf numFmtId="164" fontId="13" fillId="0" borderId="18" xfId="0" applyFont="1" applyFill="1" applyBorder="1" applyAlignment="1">
      <alignment/>
    </xf>
    <xf numFmtId="164" fontId="13" fillId="0" borderId="19" xfId="0" applyFont="1" applyFill="1" applyBorder="1" applyAlignment="1">
      <alignment horizontal="right"/>
    </xf>
    <xf numFmtId="164" fontId="13" fillId="0" borderId="18" xfId="0" applyFont="1" applyFill="1" applyBorder="1" applyAlignment="1">
      <alignment horizontal="right"/>
    </xf>
    <xf numFmtId="164" fontId="13" fillId="0" borderId="20" xfId="0" applyFont="1" applyFill="1" applyBorder="1" applyAlignment="1">
      <alignment horizontal="right"/>
    </xf>
    <xf numFmtId="164" fontId="13" fillId="0" borderId="21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center"/>
    </xf>
    <xf numFmtId="164" fontId="8" fillId="0" borderId="22" xfId="0" applyFont="1" applyFill="1" applyBorder="1" applyAlignment="1">
      <alignment horizontal="left" wrapText="1"/>
    </xf>
    <xf numFmtId="164" fontId="10" fillId="0" borderId="22" xfId="0" applyFont="1" applyFill="1" applyBorder="1" applyAlignment="1">
      <alignment horizontal="right"/>
    </xf>
    <xf numFmtId="164" fontId="10" fillId="0" borderId="4" xfId="0" applyFont="1" applyFill="1" applyBorder="1" applyAlignment="1">
      <alignment horizontal="right"/>
    </xf>
    <xf numFmtId="164" fontId="13" fillId="0" borderId="16" xfId="0" applyFont="1" applyFill="1" applyBorder="1" applyAlignment="1">
      <alignment/>
    </xf>
    <xf numFmtId="164" fontId="13" fillId="0" borderId="16" xfId="0" applyFont="1" applyFill="1" applyBorder="1" applyAlignment="1">
      <alignment horizontal="center"/>
    </xf>
    <xf numFmtId="164" fontId="13" fillId="0" borderId="23" xfId="0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horizontal="left" vertical="center" wrapText="1"/>
    </xf>
    <xf numFmtId="165" fontId="8" fillId="0" borderId="24" xfId="0" applyNumberFormat="1" applyFont="1" applyFill="1" applyBorder="1" applyAlignment="1">
      <alignment horizontal="center"/>
    </xf>
    <xf numFmtId="164" fontId="5" fillId="0" borderId="10" xfId="0" applyFont="1" applyFill="1" applyBorder="1" applyAlignment="1">
      <alignment horizontal="left"/>
    </xf>
    <xf numFmtId="164" fontId="13" fillId="0" borderId="25" xfId="0" applyFont="1" applyFill="1" applyBorder="1" applyAlignment="1">
      <alignment horizontal="right"/>
    </xf>
    <xf numFmtId="164" fontId="13" fillId="0" borderId="26" xfId="0" applyFont="1" applyFill="1" applyBorder="1" applyAlignment="1">
      <alignment horizontal="right"/>
    </xf>
    <xf numFmtId="164" fontId="10" fillId="0" borderId="26" xfId="0" applyFont="1" applyFill="1" applyBorder="1" applyAlignment="1">
      <alignment horizontal="right"/>
    </xf>
    <xf numFmtId="165" fontId="11" fillId="0" borderId="27" xfId="0" applyNumberFormat="1" applyFont="1" applyFill="1" applyBorder="1" applyAlignment="1">
      <alignment horizontal="center" vertical="center" wrapText="1"/>
    </xf>
    <xf numFmtId="164" fontId="5" fillId="0" borderId="28" xfId="0" applyFont="1" applyFill="1" applyBorder="1" applyAlignment="1">
      <alignment horizontal="left"/>
    </xf>
    <xf numFmtId="164" fontId="13" fillId="0" borderId="28" xfId="0" applyFont="1" applyFill="1" applyBorder="1" applyAlignment="1">
      <alignment horizontal="right"/>
    </xf>
    <xf numFmtId="164" fontId="13" fillId="0" borderId="28" xfId="0" applyFont="1" applyFill="1" applyBorder="1" applyAlignment="1">
      <alignment horizontal="center"/>
    </xf>
    <xf numFmtId="164" fontId="13" fillId="0" borderId="29" xfId="0" applyFont="1" applyFill="1" applyBorder="1" applyAlignment="1">
      <alignment horizontal="right"/>
    </xf>
    <xf numFmtId="164" fontId="13" fillId="0" borderId="30" xfId="0" applyFont="1" applyFill="1" applyBorder="1" applyAlignment="1">
      <alignment horizontal="right"/>
    </xf>
    <xf numFmtId="164" fontId="11" fillId="0" borderId="28" xfId="0" applyFont="1" applyFill="1" applyBorder="1" applyAlignment="1">
      <alignment horizontal="left"/>
    </xf>
    <xf numFmtId="164" fontId="10" fillId="0" borderId="30" xfId="0" applyFont="1" applyFill="1" applyBorder="1" applyAlignment="1">
      <alignment horizontal="right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left" vertical="center" wrapText="1"/>
    </xf>
    <xf numFmtId="164" fontId="13" fillId="0" borderId="31" xfId="0" applyFont="1" applyFill="1" applyBorder="1" applyAlignment="1">
      <alignment horizontal="right"/>
    </xf>
    <xf numFmtId="164" fontId="13" fillId="0" borderId="31" xfId="0" applyFont="1" applyFill="1" applyBorder="1" applyAlignment="1">
      <alignment horizontal="center"/>
    </xf>
    <xf numFmtId="164" fontId="13" fillId="0" borderId="32" xfId="0" applyFont="1" applyFill="1" applyBorder="1" applyAlignment="1">
      <alignment horizontal="right"/>
    </xf>
    <xf numFmtId="164" fontId="1" fillId="0" borderId="0" xfId="0" applyFont="1" applyAlignment="1">
      <alignment horizontal="right"/>
    </xf>
    <xf numFmtId="164" fontId="5" fillId="0" borderId="33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left" wrapText="1"/>
    </xf>
    <xf numFmtId="164" fontId="13" fillId="0" borderId="34" xfId="0" applyFont="1" applyFill="1" applyBorder="1" applyAlignment="1">
      <alignment horizontal="right"/>
    </xf>
    <xf numFmtId="164" fontId="13" fillId="0" borderId="35" xfId="0" applyFont="1" applyFill="1" applyBorder="1" applyAlignment="1">
      <alignment horizontal="right"/>
    </xf>
    <xf numFmtId="164" fontId="5" fillId="0" borderId="12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vertical="center" wrapText="1"/>
    </xf>
    <xf numFmtId="165" fontId="8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left" wrapText="1"/>
    </xf>
    <xf numFmtId="164" fontId="13" fillId="0" borderId="16" xfId="0" applyFont="1" applyFill="1" applyBorder="1" applyAlignment="1">
      <alignment horizontal="right" wrapText="1"/>
    </xf>
    <xf numFmtId="165" fontId="5" fillId="0" borderId="3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left" wrapText="1"/>
    </xf>
    <xf numFmtId="164" fontId="13" fillId="0" borderId="37" xfId="0" applyNumberFormat="1" applyFont="1" applyFill="1" applyBorder="1" applyAlignment="1">
      <alignment horizontal="right"/>
    </xf>
    <xf numFmtId="164" fontId="13" fillId="0" borderId="37" xfId="0" applyFont="1" applyFill="1" applyBorder="1" applyAlignment="1">
      <alignment horizontal="right"/>
    </xf>
    <xf numFmtId="164" fontId="13" fillId="0" borderId="38" xfId="0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4" fontId="5" fillId="0" borderId="39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left" wrapText="1"/>
    </xf>
    <xf numFmtId="164" fontId="11" fillId="0" borderId="11" xfId="0" applyFont="1" applyFill="1" applyBorder="1" applyAlignment="1">
      <alignment horizontal="left" wrapText="1"/>
    </xf>
    <xf numFmtId="164" fontId="12" fillId="0" borderId="11" xfId="0" applyFont="1" applyFill="1" applyBorder="1" applyAlignment="1">
      <alignment horizontal="right"/>
    </xf>
    <xf numFmtId="164" fontId="10" fillId="0" borderId="11" xfId="0" applyFont="1" applyFill="1" applyBorder="1" applyAlignment="1">
      <alignment horizontal="right"/>
    </xf>
    <xf numFmtId="164" fontId="10" fillId="0" borderId="11" xfId="0" applyFont="1" applyFill="1" applyBorder="1" applyAlignment="1">
      <alignment horizontal="center"/>
    </xf>
    <xf numFmtId="164" fontId="10" fillId="0" borderId="14" xfId="0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left" wrapText="1"/>
    </xf>
    <xf numFmtId="165" fontId="5" fillId="0" borderId="12" xfId="0" applyNumberFormat="1" applyFont="1" applyFill="1" applyBorder="1" applyAlignment="1">
      <alignment horizontal="center" vertical="center"/>
    </xf>
    <xf numFmtId="164" fontId="10" fillId="0" borderId="13" xfId="0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left" wrapText="1"/>
    </xf>
    <xf numFmtId="164" fontId="10" fillId="0" borderId="11" xfId="0" applyFont="1" applyFill="1" applyBorder="1" applyAlignment="1">
      <alignment horizontal="right" wrapText="1"/>
    </xf>
    <xf numFmtId="164" fontId="10" fillId="0" borderId="13" xfId="0" applyFont="1" applyFill="1" applyBorder="1" applyAlignment="1">
      <alignment horizontal="center"/>
    </xf>
    <xf numFmtId="164" fontId="13" fillId="0" borderId="13" xfId="0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center"/>
    </xf>
    <xf numFmtId="164" fontId="13" fillId="0" borderId="11" xfId="0" applyFont="1" applyFill="1" applyBorder="1" applyAlignment="1">
      <alignment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37" xfId="0" applyNumberFormat="1" applyFont="1" applyFill="1" applyBorder="1" applyAlignment="1">
      <alignment horizontal="left" vertical="center" wrapText="1"/>
    </xf>
    <xf numFmtId="164" fontId="10" fillId="0" borderId="2" xfId="0" applyFont="1" applyFill="1" applyBorder="1" applyAlignment="1">
      <alignment horizontal="right"/>
    </xf>
    <xf numFmtId="164" fontId="13" fillId="0" borderId="37" xfId="0" applyFont="1" applyFill="1" applyBorder="1" applyAlignment="1">
      <alignment/>
    </xf>
    <xf numFmtId="164" fontId="13" fillId="0" borderId="40" xfId="0" applyFont="1" applyFill="1" applyBorder="1" applyAlignment="1">
      <alignment horizontal="right"/>
    </xf>
    <xf numFmtId="164" fontId="10" fillId="0" borderId="38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8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right" vertical="center"/>
    </xf>
    <xf numFmtId="165" fontId="11" fillId="0" borderId="24" xfId="0" applyNumberFormat="1" applyFont="1" applyFill="1" applyBorder="1" applyAlignment="1">
      <alignment horizontal="center" vertical="center"/>
    </xf>
    <xf numFmtId="165" fontId="11" fillId="0" borderId="31" xfId="0" applyNumberFormat="1" applyFont="1" applyFill="1" applyBorder="1" applyAlignment="1">
      <alignment horizontal="left" vertical="center" wrapText="1"/>
    </xf>
    <xf numFmtId="164" fontId="10" fillId="0" borderId="31" xfId="0" applyFont="1" applyFill="1" applyBorder="1" applyAlignment="1">
      <alignment horizontal="right"/>
    </xf>
    <xf numFmtId="164" fontId="10" fillId="0" borderId="41" xfId="0" applyFont="1" applyFill="1" applyBorder="1" applyAlignment="1">
      <alignment horizontal="right"/>
    </xf>
    <xf numFmtId="164" fontId="8" fillId="0" borderId="3" xfId="0" applyFont="1" applyFill="1" applyBorder="1" applyAlignment="1">
      <alignment horizontal="left"/>
    </xf>
    <xf numFmtId="166" fontId="17" fillId="0" borderId="22" xfId="0" applyNumberFormat="1" applyFont="1" applyFill="1" applyBorder="1" applyAlignment="1">
      <alignment horizontal="right"/>
    </xf>
    <xf numFmtId="164" fontId="17" fillId="0" borderId="22" xfId="0" applyFont="1" applyFill="1" applyBorder="1" applyAlignment="1">
      <alignment horizontal="right"/>
    </xf>
    <xf numFmtId="166" fontId="17" fillId="0" borderId="4" xfId="0" applyNumberFormat="1" applyFont="1" applyFill="1" applyBorder="1" applyAlignment="1">
      <alignment horizontal="right"/>
    </xf>
    <xf numFmtId="164" fontId="18" fillId="0" borderId="3" xfId="0" applyFont="1" applyFill="1" applyBorder="1" applyAlignment="1">
      <alignment horizontal="left"/>
    </xf>
    <xf numFmtId="164" fontId="19" fillId="0" borderId="22" xfId="0" applyFont="1" applyFill="1" applyBorder="1" applyAlignment="1">
      <alignment/>
    </xf>
    <xf numFmtId="164" fontId="19" fillId="0" borderId="4" xfId="0" applyFont="1" applyFill="1" applyBorder="1" applyAlignment="1">
      <alignment horizontal="right"/>
    </xf>
    <xf numFmtId="164" fontId="18" fillId="0" borderId="8" xfId="0" applyFont="1" applyFill="1" applyBorder="1" applyAlignment="1">
      <alignment/>
    </xf>
    <xf numFmtId="164" fontId="18" fillId="0" borderId="2" xfId="0" applyFont="1" applyFill="1" applyBorder="1" applyAlignment="1">
      <alignment/>
    </xf>
    <xf numFmtId="164" fontId="19" fillId="0" borderId="2" xfId="0" applyFont="1" applyFill="1" applyBorder="1" applyAlignment="1">
      <alignment/>
    </xf>
    <xf numFmtId="164" fontId="19" fillId="0" borderId="42" xfId="0" applyFont="1" applyFill="1" applyBorder="1" applyAlignment="1">
      <alignment/>
    </xf>
    <xf numFmtId="164" fontId="19" fillId="0" borderId="9" xfId="0" applyFont="1" applyFill="1" applyBorder="1" applyAlignment="1">
      <alignment/>
    </xf>
    <xf numFmtId="164" fontId="1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Fill="1" applyBorder="1" applyAlignment="1">
      <alignment horizontal="left"/>
    </xf>
    <xf numFmtId="164" fontId="20" fillId="0" borderId="0" xfId="0" applyFont="1" applyFill="1" applyAlignment="1">
      <alignment horizontal="left"/>
    </xf>
    <xf numFmtId="164" fontId="20" fillId="0" borderId="0" xfId="0" applyFont="1" applyFill="1" applyAlignment="1">
      <alignment/>
    </xf>
    <xf numFmtId="164" fontId="21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6215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="75" zoomScaleNormal="75" zoomScaleSheetLayoutView="59" workbookViewId="0" topLeftCell="A71">
      <selection activeCell="E80" sqref="E80"/>
    </sheetView>
  </sheetViews>
  <sheetFormatPr defaultColWidth="9.140625" defaultRowHeight="12.75"/>
  <cols>
    <col min="1" max="1" width="28.00390625" style="1" customWidth="1"/>
    <col min="2" max="2" width="82.8515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9.00390625" style="1" customWidth="1"/>
    <col min="7" max="7" width="17.00390625" style="1" customWidth="1"/>
    <col min="8" max="8" width="15.00390625" style="1" customWidth="1"/>
    <col min="9" max="9" width="16.421875" style="1" customWidth="1"/>
    <col min="10" max="10" width="16.8515625" style="1" customWidth="1"/>
    <col min="11" max="12" width="15.71093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12.75">
      <c r="H1" s="2" t="s">
        <v>0</v>
      </c>
      <c r="J1" s="3" t="s">
        <v>1</v>
      </c>
      <c r="K1" s="3"/>
      <c r="L1" s="3"/>
      <c r="M1" s="3"/>
    </row>
    <row r="2" spans="10:15" ht="12.75">
      <c r="J2" s="3" t="s">
        <v>2</v>
      </c>
      <c r="K2" s="3"/>
      <c r="L2" s="3"/>
      <c r="M2" s="3"/>
      <c r="N2" s="4"/>
      <c r="O2" s="4"/>
    </row>
    <row r="3" spans="8:13" ht="12.75">
      <c r="H3" s="5"/>
      <c r="I3" s="4"/>
      <c r="J3" s="6" t="s">
        <v>3</v>
      </c>
      <c r="K3" s="6"/>
      <c r="L3" s="6"/>
      <c r="M3" s="6"/>
    </row>
    <row r="4" spans="8:13" ht="28.5" customHeight="1">
      <c r="H4" s="5"/>
      <c r="I4" s="5"/>
      <c r="J4" s="5"/>
      <c r="L4" s="6"/>
      <c r="M4" s="6"/>
    </row>
    <row r="5" spans="8:12" ht="14.25" customHeight="1">
      <c r="H5" s="7"/>
      <c r="J5" s="8"/>
      <c r="K5" s="7"/>
      <c r="L5" s="7"/>
    </row>
    <row r="6" spans="1:13" ht="12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4.7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4:13" ht="17.25" customHeight="1">
      <c r="D8" s="10"/>
      <c r="E8" s="10"/>
      <c r="F8" s="10"/>
      <c r="M8" s="1" t="s">
        <v>6</v>
      </c>
    </row>
    <row r="9" spans="1:13" ht="12.75" customHeight="1">
      <c r="A9" s="11" t="s">
        <v>7</v>
      </c>
      <c r="B9" s="12" t="s">
        <v>8</v>
      </c>
      <c r="C9" s="13" t="s">
        <v>9</v>
      </c>
      <c r="D9" s="13"/>
      <c r="E9" s="13"/>
      <c r="F9" s="11" t="s">
        <v>10</v>
      </c>
      <c r="G9" s="11"/>
      <c r="H9" s="11"/>
      <c r="I9" s="11"/>
      <c r="J9" s="11"/>
      <c r="K9" s="11"/>
      <c r="L9" s="11"/>
      <c r="M9" s="12" t="s">
        <v>11</v>
      </c>
    </row>
    <row r="10" spans="1:13" ht="29.25" customHeight="1">
      <c r="A10" s="11"/>
      <c r="B10" s="12"/>
      <c r="C10" s="13"/>
      <c r="D10" s="13"/>
      <c r="E10" s="13"/>
      <c r="F10" s="11"/>
      <c r="G10" s="11"/>
      <c r="H10" s="11"/>
      <c r="I10" s="11"/>
      <c r="J10" s="11"/>
      <c r="K10" s="11"/>
      <c r="L10" s="11"/>
      <c r="M10" s="12"/>
    </row>
    <row r="11" spans="1:13" ht="19.5" customHeight="1">
      <c r="A11" s="14" t="s">
        <v>12</v>
      </c>
      <c r="B11" s="15" t="s">
        <v>13</v>
      </c>
      <c r="C11" s="16" t="s">
        <v>14</v>
      </c>
      <c r="D11" s="16" t="s">
        <v>15</v>
      </c>
      <c r="E11" s="16"/>
      <c r="F11" s="16" t="s">
        <v>14</v>
      </c>
      <c r="G11" s="16" t="s">
        <v>16</v>
      </c>
      <c r="H11" s="16" t="s">
        <v>15</v>
      </c>
      <c r="I11" s="16"/>
      <c r="J11" s="16" t="s">
        <v>17</v>
      </c>
      <c r="K11" s="16" t="s">
        <v>15</v>
      </c>
      <c r="L11" s="16"/>
      <c r="M11" s="12"/>
    </row>
    <row r="12" spans="1:13" ht="15.75" customHeight="1">
      <c r="A12" s="14"/>
      <c r="B12" s="15"/>
      <c r="C12" s="16"/>
      <c r="D12" s="17" t="s">
        <v>18</v>
      </c>
      <c r="E12" s="18" t="s">
        <v>19</v>
      </c>
      <c r="F12" s="16"/>
      <c r="G12" s="16"/>
      <c r="H12" s="16" t="s">
        <v>20</v>
      </c>
      <c r="I12" s="16" t="s">
        <v>19</v>
      </c>
      <c r="J12" s="16"/>
      <c r="K12" s="16" t="s">
        <v>21</v>
      </c>
      <c r="L12" s="19" t="s">
        <v>22</v>
      </c>
      <c r="M12" s="12"/>
    </row>
    <row r="13" spans="1:13" ht="12.75" customHeight="1">
      <c r="A13" s="14"/>
      <c r="B13" s="15"/>
      <c r="C13" s="16"/>
      <c r="D13" s="17"/>
      <c r="E13" s="18"/>
      <c r="F13" s="18"/>
      <c r="G13" s="18"/>
      <c r="H13" s="18"/>
      <c r="I13" s="18"/>
      <c r="J13" s="18"/>
      <c r="K13" s="18"/>
      <c r="L13" s="19"/>
      <c r="M13" s="12"/>
    </row>
    <row r="14" spans="1:13" ht="15.75" customHeight="1">
      <c r="A14" s="14"/>
      <c r="B14" s="15"/>
      <c r="C14" s="16"/>
      <c r="D14" s="17"/>
      <c r="E14" s="18"/>
      <c r="F14" s="18"/>
      <c r="G14" s="18"/>
      <c r="H14" s="18"/>
      <c r="I14" s="18"/>
      <c r="J14" s="18"/>
      <c r="K14" s="18"/>
      <c r="L14" s="19"/>
      <c r="M14" s="12"/>
    </row>
    <row r="15" spans="1:13" ht="103.5" customHeight="1">
      <c r="A15" s="14"/>
      <c r="B15" s="15"/>
      <c r="C15" s="16"/>
      <c r="D15" s="17"/>
      <c r="E15" s="18"/>
      <c r="F15" s="18"/>
      <c r="G15" s="18"/>
      <c r="H15" s="18"/>
      <c r="I15" s="18"/>
      <c r="J15" s="18"/>
      <c r="K15" s="18"/>
      <c r="L15" s="19"/>
      <c r="M15" s="12"/>
    </row>
    <row r="16" spans="1:13" ht="17.25" customHeight="1">
      <c r="A16" s="20">
        <v>1</v>
      </c>
      <c r="B16" s="21">
        <v>2</v>
      </c>
      <c r="C16" s="22">
        <v>3</v>
      </c>
      <c r="D16" s="22">
        <v>4</v>
      </c>
      <c r="E16" s="23">
        <v>5</v>
      </c>
      <c r="F16" s="22">
        <v>6</v>
      </c>
      <c r="G16" s="22">
        <v>7</v>
      </c>
      <c r="H16" s="24">
        <v>8</v>
      </c>
      <c r="I16" s="25">
        <v>9</v>
      </c>
      <c r="J16" s="22">
        <v>10</v>
      </c>
      <c r="K16" s="26">
        <v>11</v>
      </c>
      <c r="L16" s="26">
        <v>12</v>
      </c>
      <c r="M16" s="22">
        <v>13</v>
      </c>
    </row>
    <row r="17" spans="1:13" ht="18.75" customHeight="1">
      <c r="A17" s="27" t="s">
        <v>23</v>
      </c>
      <c r="B17" s="28" t="s">
        <v>24</v>
      </c>
      <c r="C17" s="29">
        <f>C18+C19+C20+C21+C22+C23+C24+C25</f>
        <v>13445972.35</v>
      </c>
      <c r="D17" s="29">
        <f>D18</f>
        <v>7797714</v>
      </c>
      <c r="E17" s="29">
        <f aca="true" t="shared" si="0" ref="E17:M17">E18+E19+E20+E21+E22+E23+E24+E25</f>
        <v>684378</v>
      </c>
      <c r="F17" s="29">
        <f t="shared" si="0"/>
        <v>234147</v>
      </c>
      <c r="G17" s="29">
        <f t="shared" si="0"/>
        <v>1647</v>
      </c>
      <c r="H17" s="29">
        <f t="shared" si="0"/>
        <v>0</v>
      </c>
      <c r="I17" s="29">
        <f t="shared" si="0"/>
        <v>0</v>
      </c>
      <c r="J17" s="29">
        <f t="shared" si="0"/>
        <v>232500</v>
      </c>
      <c r="K17" s="29">
        <f t="shared" si="0"/>
        <v>232500</v>
      </c>
      <c r="L17" s="29">
        <f t="shared" si="0"/>
        <v>222000</v>
      </c>
      <c r="M17" s="30">
        <f t="shared" si="0"/>
        <v>13680119.35</v>
      </c>
    </row>
    <row r="18" spans="1:13" ht="29.25" customHeight="1">
      <c r="A18" s="31" t="s">
        <v>25</v>
      </c>
      <c r="B18" s="32" t="s">
        <v>26</v>
      </c>
      <c r="C18" s="33">
        <f>12312000+200216.8+54166.1+128879+283632+500+6500+86764</f>
        <v>13072657.9</v>
      </c>
      <c r="D18" s="34">
        <v>7797714</v>
      </c>
      <c r="E18" s="34">
        <f>581808+102570</f>
        <v>684378</v>
      </c>
      <c r="F18" s="34">
        <f>G18+J18</f>
        <v>234147</v>
      </c>
      <c r="G18" s="34">
        <v>1647</v>
      </c>
      <c r="H18" s="35"/>
      <c r="I18" s="34"/>
      <c r="J18" s="34">
        <f>K18</f>
        <v>232500</v>
      </c>
      <c r="K18" s="34">
        <f>200000+10500+22000</f>
        <v>232500</v>
      </c>
      <c r="L18" s="34">
        <f>200000+22000</f>
        <v>222000</v>
      </c>
      <c r="M18" s="34">
        <f aca="true" t="shared" si="1" ref="M18:M25">C18+F18</f>
        <v>13306804.9</v>
      </c>
    </row>
    <row r="19" spans="1:13" ht="28.5" customHeight="1">
      <c r="A19" s="36" t="s">
        <v>27</v>
      </c>
      <c r="B19" s="37" t="s">
        <v>28</v>
      </c>
      <c r="C19" s="38">
        <f>11000+9745</f>
        <v>20745</v>
      </c>
      <c r="D19" s="38"/>
      <c r="E19" s="38"/>
      <c r="F19" s="38"/>
      <c r="G19" s="38"/>
      <c r="H19" s="39"/>
      <c r="I19" s="38"/>
      <c r="J19" s="39"/>
      <c r="K19" s="39"/>
      <c r="L19" s="39"/>
      <c r="M19" s="38">
        <f t="shared" si="1"/>
        <v>20745</v>
      </c>
    </row>
    <row r="20" spans="1:13" ht="32.25" customHeight="1">
      <c r="A20" s="36" t="s">
        <v>29</v>
      </c>
      <c r="B20" s="37" t="s">
        <v>30</v>
      </c>
      <c r="C20" s="38">
        <f>247424-50000</f>
        <v>197424</v>
      </c>
      <c r="D20" s="38"/>
      <c r="E20" s="38"/>
      <c r="F20" s="38"/>
      <c r="G20" s="38"/>
      <c r="H20" s="39"/>
      <c r="I20" s="38"/>
      <c r="J20" s="39"/>
      <c r="K20" s="39"/>
      <c r="L20" s="39"/>
      <c r="M20" s="38">
        <f t="shared" si="1"/>
        <v>197424</v>
      </c>
    </row>
    <row r="21" spans="1:13" ht="25.5" customHeight="1">
      <c r="A21" s="40" t="s">
        <v>31</v>
      </c>
      <c r="B21" s="37" t="s">
        <v>32</v>
      </c>
      <c r="C21" s="38">
        <f>12600+4650</f>
        <v>17250</v>
      </c>
      <c r="D21" s="38"/>
      <c r="E21" s="38"/>
      <c r="F21" s="38"/>
      <c r="G21" s="38"/>
      <c r="H21" s="39"/>
      <c r="I21" s="38"/>
      <c r="J21" s="39"/>
      <c r="K21" s="39"/>
      <c r="L21" s="41"/>
      <c r="M21" s="42">
        <f t="shared" si="1"/>
        <v>17250</v>
      </c>
    </row>
    <row r="22" spans="1:13" ht="31.5" customHeight="1">
      <c r="A22" s="40" t="s">
        <v>33</v>
      </c>
      <c r="B22" s="37" t="s">
        <v>34</v>
      </c>
      <c r="C22" s="38">
        <v>3300</v>
      </c>
      <c r="D22" s="38"/>
      <c r="E22" s="38"/>
      <c r="F22" s="38"/>
      <c r="G22" s="38"/>
      <c r="H22" s="39"/>
      <c r="I22" s="38"/>
      <c r="J22" s="39"/>
      <c r="K22" s="39"/>
      <c r="L22" s="41"/>
      <c r="M22" s="42">
        <f t="shared" si="1"/>
        <v>3300</v>
      </c>
    </row>
    <row r="23" spans="1:13" ht="23.25" customHeight="1">
      <c r="A23" s="40" t="s">
        <v>35</v>
      </c>
      <c r="B23" s="37" t="s">
        <v>36</v>
      </c>
      <c r="C23" s="38">
        <v>3300</v>
      </c>
      <c r="D23" s="38"/>
      <c r="E23" s="38"/>
      <c r="F23" s="38"/>
      <c r="G23" s="38"/>
      <c r="H23" s="39"/>
      <c r="I23" s="38"/>
      <c r="J23" s="39"/>
      <c r="K23" s="39"/>
      <c r="L23" s="41"/>
      <c r="M23" s="42">
        <f t="shared" si="1"/>
        <v>3300</v>
      </c>
    </row>
    <row r="24" spans="1:13" ht="31.5" customHeight="1">
      <c r="A24" s="40">
        <v>110103</v>
      </c>
      <c r="B24" s="37" t="s">
        <v>37</v>
      </c>
      <c r="C24" s="38">
        <f>42750+26545.45</f>
        <v>69295.45</v>
      </c>
      <c r="D24" s="38"/>
      <c r="E24" s="38"/>
      <c r="F24" s="38"/>
      <c r="G24" s="43"/>
      <c r="H24" s="39"/>
      <c r="I24" s="38"/>
      <c r="J24" s="39"/>
      <c r="K24" s="39"/>
      <c r="L24" s="41"/>
      <c r="M24" s="42">
        <f t="shared" si="1"/>
        <v>69295.45</v>
      </c>
    </row>
    <row r="25" spans="1:13" ht="12.75">
      <c r="A25" s="44">
        <v>130102</v>
      </c>
      <c r="B25" s="45" t="s">
        <v>38</v>
      </c>
      <c r="C25" s="46">
        <f>55000+7000</f>
        <v>62000</v>
      </c>
      <c r="D25" s="46"/>
      <c r="E25" s="46"/>
      <c r="F25" s="47">
        <v>0</v>
      </c>
      <c r="G25" s="48">
        <v>0</v>
      </c>
      <c r="H25" s="49">
        <v>0</v>
      </c>
      <c r="I25" s="50">
        <v>0</v>
      </c>
      <c r="J25" s="51">
        <v>0</v>
      </c>
      <c r="K25" s="49">
        <v>0</v>
      </c>
      <c r="L25" s="50">
        <v>0</v>
      </c>
      <c r="M25" s="52">
        <f t="shared" si="1"/>
        <v>62000</v>
      </c>
    </row>
    <row r="26" spans="1:13" ht="21.75" customHeight="1">
      <c r="A26" s="53" t="s">
        <v>39</v>
      </c>
      <c r="B26" s="54" t="s">
        <v>40</v>
      </c>
      <c r="C26" s="55">
        <f aca="true" t="shared" si="2" ref="C26:M26">C27</f>
        <v>6235318.68</v>
      </c>
      <c r="D26" s="55">
        <f t="shared" si="2"/>
        <v>2946300</v>
      </c>
      <c r="E26" s="55">
        <f t="shared" si="2"/>
        <v>2086485</v>
      </c>
      <c r="F26" s="55">
        <f t="shared" si="2"/>
        <v>732035.59</v>
      </c>
      <c r="G26" s="55">
        <f t="shared" si="2"/>
        <v>645050.22</v>
      </c>
      <c r="H26" s="55">
        <f t="shared" si="2"/>
        <v>266304</v>
      </c>
      <c r="I26" s="55">
        <f t="shared" si="2"/>
        <v>122851</v>
      </c>
      <c r="J26" s="55">
        <f t="shared" si="2"/>
        <v>86985.37</v>
      </c>
      <c r="K26" s="55">
        <f t="shared" si="2"/>
        <v>10229.59</v>
      </c>
      <c r="L26" s="55">
        <f t="shared" si="2"/>
        <v>0</v>
      </c>
      <c r="M26" s="56">
        <f t="shared" si="2"/>
        <v>6967354.27</v>
      </c>
    </row>
    <row r="27" spans="1:13" ht="34.5" customHeight="1">
      <c r="A27" s="44">
        <v>130107</v>
      </c>
      <c r="B27" s="45" t="s">
        <v>41</v>
      </c>
      <c r="C27" s="46">
        <f>6045900+4830.68+184588</f>
        <v>6235318.68</v>
      </c>
      <c r="D27" s="46">
        <v>2946300</v>
      </c>
      <c r="E27" s="46">
        <f>1952351+134134</f>
        <v>2086485</v>
      </c>
      <c r="F27" s="46">
        <f>+G27+J27</f>
        <v>732035.59</v>
      </c>
      <c r="G27" s="57">
        <f>686838-39597.78-2190</f>
        <v>645050.22</v>
      </c>
      <c r="H27" s="46">
        <v>266304</v>
      </c>
      <c r="I27" s="46">
        <v>122851</v>
      </c>
      <c r="J27" s="46">
        <f>34968+10229.59+39597.78+2190</f>
        <v>86985.37</v>
      </c>
      <c r="K27" s="58">
        <v>10229.59</v>
      </c>
      <c r="L27" s="59">
        <v>0</v>
      </c>
      <c r="M27" s="52">
        <f>C27+F27</f>
        <v>6967354.27</v>
      </c>
    </row>
    <row r="28" spans="1:13" ht="34.5" customHeight="1">
      <c r="A28" s="60" t="s">
        <v>42</v>
      </c>
      <c r="B28" s="61" t="s">
        <v>43</v>
      </c>
      <c r="C28" s="55">
        <f aca="true" t="shared" si="3" ref="C28:M28">C30+C32</f>
        <v>2497442</v>
      </c>
      <c r="D28" s="55">
        <f t="shared" si="3"/>
        <v>1195954</v>
      </c>
      <c r="E28" s="55">
        <f t="shared" si="3"/>
        <v>319490</v>
      </c>
      <c r="F28" s="55">
        <f t="shared" si="3"/>
        <v>68000</v>
      </c>
      <c r="G28" s="55">
        <f t="shared" si="3"/>
        <v>0</v>
      </c>
      <c r="H28" s="55">
        <f t="shared" si="3"/>
        <v>0</v>
      </c>
      <c r="I28" s="55">
        <f t="shared" si="3"/>
        <v>0</v>
      </c>
      <c r="J28" s="55">
        <f t="shared" si="3"/>
        <v>68000</v>
      </c>
      <c r="K28" s="55">
        <f t="shared" si="3"/>
        <v>68000</v>
      </c>
      <c r="L28" s="55">
        <f t="shared" si="3"/>
        <v>34000</v>
      </c>
      <c r="M28" s="55">
        <f t="shared" si="3"/>
        <v>2565442</v>
      </c>
    </row>
    <row r="29" spans="1:13" ht="20.25" customHeight="1">
      <c r="A29" s="62"/>
      <c r="B29" s="63" t="s">
        <v>44</v>
      </c>
      <c r="C29" s="34">
        <f>C30</f>
        <v>2497442</v>
      </c>
      <c r="D29" s="34">
        <f>D30</f>
        <v>1195954</v>
      </c>
      <c r="E29" s="34">
        <f>E30</f>
        <v>319490</v>
      </c>
      <c r="F29" s="34"/>
      <c r="G29" s="34"/>
      <c r="H29" s="34"/>
      <c r="I29" s="34"/>
      <c r="J29" s="34"/>
      <c r="K29" s="34"/>
      <c r="L29" s="64"/>
      <c r="M29" s="65">
        <f>M31</f>
        <v>2531442</v>
      </c>
    </row>
    <row r="30" spans="1:13" ht="31.5" customHeight="1">
      <c r="A30" s="36" t="s">
        <v>45</v>
      </c>
      <c r="B30" s="32" t="s">
        <v>46</v>
      </c>
      <c r="C30" s="33">
        <f>2320000+2682+174760</f>
        <v>2497442</v>
      </c>
      <c r="D30" s="33">
        <f>1108094+81515-81515+87860</f>
        <v>1195954</v>
      </c>
      <c r="E30" s="33">
        <f>307320+12170</f>
        <v>319490</v>
      </c>
      <c r="F30" s="34">
        <f>J30</f>
        <v>34000</v>
      </c>
      <c r="G30" s="34">
        <v>0</v>
      </c>
      <c r="H30" s="35">
        <v>0</v>
      </c>
      <c r="I30" s="34">
        <v>0</v>
      </c>
      <c r="J30" s="34">
        <v>34000</v>
      </c>
      <c r="K30" s="34">
        <v>34000</v>
      </c>
      <c r="L30" s="64">
        <v>0</v>
      </c>
      <c r="M30" s="66">
        <f>C30+F30</f>
        <v>2531442</v>
      </c>
    </row>
    <row r="31" spans="1:13" ht="21.75" customHeight="1">
      <c r="A31" s="67"/>
      <c r="B31" s="68" t="s">
        <v>44</v>
      </c>
      <c r="C31" s="69">
        <f>C30</f>
        <v>2497442</v>
      </c>
      <c r="D31" s="69">
        <f>D30</f>
        <v>1195954</v>
      </c>
      <c r="E31" s="69">
        <f>E30</f>
        <v>319490</v>
      </c>
      <c r="F31" s="69">
        <f>F30</f>
        <v>34000</v>
      </c>
      <c r="G31" s="69"/>
      <c r="H31" s="70"/>
      <c r="I31" s="69"/>
      <c r="J31" s="69">
        <f>J30</f>
        <v>34000</v>
      </c>
      <c r="K31" s="69">
        <f>K30</f>
        <v>34000</v>
      </c>
      <c r="L31" s="71">
        <v>0</v>
      </c>
      <c r="M31" s="72">
        <f>M30</f>
        <v>2531442</v>
      </c>
    </row>
    <row r="32" spans="1:13" ht="19.5" customHeight="1">
      <c r="A32" s="67" t="s">
        <v>47</v>
      </c>
      <c r="B32" s="73" t="s">
        <v>48</v>
      </c>
      <c r="C32" s="69"/>
      <c r="D32" s="69"/>
      <c r="E32" s="69">
        <f>E33</f>
        <v>0</v>
      </c>
      <c r="F32" s="69">
        <f>F33</f>
        <v>34000</v>
      </c>
      <c r="G32" s="69"/>
      <c r="H32" s="70"/>
      <c r="I32" s="69"/>
      <c r="J32" s="69">
        <f>J33</f>
        <v>34000</v>
      </c>
      <c r="K32" s="69">
        <f>K33</f>
        <v>34000</v>
      </c>
      <c r="L32" s="71">
        <f>L33</f>
        <v>34000</v>
      </c>
      <c r="M32" s="74">
        <f>C32+F32</f>
        <v>34000</v>
      </c>
    </row>
    <row r="33" spans="1:13" ht="57.75" customHeight="1">
      <c r="A33" s="75"/>
      <c r="B33" s="76" t="s">
        <v>49</v>
      </c>
      <c r="C33" s="77"/>
      <c r="D33" s="77"/>
      <c r="E33" s="77"/>
      <c r="F33" s="77">
        <f>G33+J33</f>
        <v>34000</v>
      </c>
      <c r="G33" s="77"/>
      <c r="H33" s="78"/>
      <c r="I33" s="77"/>
      <c r="J33" s="77">
        <f>K33</f>
        <v>34000</v>
      </c>
      <c r="K33" s="77">
        <v>34000</v>
      </c>
      <c r="L33" s="79">
        <v>34000</v>
      </c>
      <c r="M33" s="72">
        <f>C33+F33</f>
        <v>34000</v>
      </c>
    </row>
    <row r="34" spans="1:16" ht="23.25" customHeight="1">
      <c r="A34" s="53" t="s">
        <v>50</v>
      </c>
      <c r="B34" s="54" t="s">
        <v>51</v>
      </c>
      <c r="C34" s="55">
        <f>C44+C47+C49+C51+C53+C57+C55+C59+C61+C64+C69+C70+C63+C65+C66</f>
        <v>103266690.38</v>
      </c>
      <c r="D34" s="55">
        <f>D64+D69</f>
        <v>6986199</v>
      </c>
      <c r="E34" s="55">
        <f aca="true" t="shared" si="4" ref="E34:L34">E43+E45+E47+E49+E51+E53+E55+E57+E59+E61+E64+E70+E69</f>
        <v>564115</v>
      </c>
      <c r="F34" s="55">
        <f t="shared" si="4"/>
        <v>1109886.5899999999</v>
      </c>
      <c r="G34" s="55">
        <f t="shared" si="4"/>
        <v>329077</v>
      </c>
      <c r="H34" s="55">
        <f t="shared" si="4"/>
        <v>199260</v>
      </c>
      <c r="I34" s="55">
        <f t="shared" si="4"/>
        <v>41456</v>
      </c>
      <c r="J34" s="55">
        <f t="shared" si="4"/>
        <v>780809.59</v>
      </c>
      <c r="K34" s="55">
        <f t="shared" si="4"/>
        <v>780809.59</v>
      </c>
      <c r="L34" s="55">
        <f t="shared" si="4"/>
        <v>502800</v>
      </c>
      <c r="M34" s="56">
        <f>M43+M45+M47+M49+M51+M53+M55+M57+M59+M61+M64+M70+M69+M63+M65+M66</f>
        <v>104376576.97</v>
      </c>
      <c r="N34" s="80"/>
      <c r="O34" s="80"/>
      <c r="P34" s="80"/>
    </row>
    <row r="35" spans="1:16" ht="18.75" customHeigh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80"/>
      <c r="O35" s="80"/>
      <c r="P35" s="80"/>
    </row>
    <row r="36" spans="1:13" ht="37.5" customHeight="1">
      <c r="A36" s="81"/>
      <c r="B36" s="82" t="s">
        <v>52</v>
      </c>
      <c r="C36" s="83">
        <f>C37+C38+C39+C42</f>
        <v>92118719</v>
      </c>
      <c r="D36" s="83">
        <f>D37+D38+D39+D42</f>
        <v>0</v>
      </c>
      <c r="E36" s="83">
        <f>E37+E38+E39+E42</f>
        <v>0</v>
      </c>
      <c r="F36" s="83">
        <f>G36+J36</f>
        <v>200000</v>
      </c>
      <c r="G36" s="83">
        <f aca="true" t="shared" si="5" ref="G36:M36">G37+G38+G39+G42</f>
        <v>0</v>
      </c>
      <c r="H36" s="83">
        <f t="shared" si="5"/>
        <v>0</v>
      </c>
      <c r="I36" s="83">
        <f t="shared" si="5"/>
        <v>0</v>
      </c>
      <c r="J36" s="83">
        <f t="shared" si="5"/>
        <v>200000</v>
      </c>
      <c r="K36" s="83">
        <f t="shared" si="5"/>
        <v>200000</v>
      </c>
      <c r="L36" s="83">
        <f t="shared" si="5"/>
        <v>200000</v>
      </c>
      <c r="M36" s="84">
        <f t="shared" si="5"/>
        <v>92318719</v>
      </c>
    </row>
    <row r="37" spans="1:13" ht="33.75" customHeight="1">
      <c r="A37" s="85"/>
      <c r="B37" s="86" t="s">
        <v>53</v>
      </c>
      <c r="C37" s="38">
        <f>C48+C50+C52+C54+C56+C58+C60+C62+C71</f>
        <v>91540200</v>
      </c>
      <c r="D37" s="38">
        <f>D48+D50+D52+D54+D56+D58+D60+D62+D71</f>
        <v>0</v>
      </c>
      <c r="E37" s="38">
        <f>E48+E50+E52+E54+E56+E58+E60+E62+E71</f>
        <v>0</v>
      </c>
      <c r="F37" s="38">
        <f>G37+J37</f>
        <v>0</v>
      </c>
      <c r="G37" s="38">
        <f aca="true" t="shared" si="6" ref="G37:L37">G48+G50+G52+G54+G56+G58+G60+G62+G71</f>
        <v>0</v>
      </c>
      <c r="H37" s="38">
        <f t="shared" si="6"/>
        <v>0</v>
      </c>
      <c r="I37" s="38">
        <f t="shared" si="6"/>
        <v>0</v>
      </c>
      <c r="J37" s="38">
        <f t="shared" si="6"/>
        <v>0</v>
      </c>
      <c r="K37" s="38">
        <f t="shared" si="6"/>
        <v>0</v>
      </c>
      <c r="L37" s="38">
        <f t="shared" si="6"/>
        <v>0</v>
      </c>
      <c r="M37" s="42">
        <f>C37+F37</f>
        <v>91540200</v>
      </c>
    </row>
    <row r="38" spans="1:13" ht="106.5" customHeight="1">
      <c r="A38" s="87"/>
      <c r="B38" s="88" t="s">
        <v>54</v>
      </c>
      <c r="C38" s="89"/>
      <c r="D38" s="46">
        <f>D46</f>
        <v>0</v>
      </c>
      <c r="E38" s="46">
        <f>E46</f>
        <v>0</v>
      </c>
      <c r="F38" s="89">
        <f>G38+J38</f>
        <v>200000</v>
      </c>
      <c r="G38" s="46">
        <f>G46</f>
        <v>0</v>
      </c>
      <c r="H38" s="46">
        <f>H46</f>
        <v>0</v>
      </c>
      <c r="I38" s="46">
        <f>I46</f>
        <v>0</v>
      </c>
      <c r="J38" s="46">
        <f>K38</f>
        <v>200000</v>
      </c>
      <c r="K38" s="46">
        <f>L38</f>
        <v>200000</v>
      </c>
      <c r="L38" s="59">
        <f>L45</f>
        <v>200000</v>
      </c>
      <c r="M38" s="52">
        <f>C38+F38</f>
        <v>200000</v>
      </c>
    </row>
    <row r="39" spans="1:13" ht="89.25" customHeight="1">
      <c r="A39" s="90"/>
      <c r="B39" s="91" t="s">
        <v>55</v>
      </c>
      <c r="C39" s="92"/>
      <c r="D39" s="93"/>
      <c r="E39" s="93"/>
      <c r="F39" s="92"/>
      <c r="G39" s="93"/>
      <c r="H39" s="93"/>
      <c r="I39" s="93"/>
      <c r="J39" s="93"/>
      <c r="K39" s="93"/>
      <c r="L39" s="93"/>
      <c r="M39" s="94">
        <f>F39</f>
        <v>0</v>
      </c>
    </row>
    <row r="40" spans="1:14" ht="18" customHeight="1">
      <c r="A40" s="95"/>
      <c r="B40" s="96"/>
      <c r="C40" s="96"/>
      <c r="D40" s="96"/>
      <c r="E40" s="97" t="s">
        <v>56</v>
      </c>
      <c r="F40" s="96"/>
      <c r="G40" s="96"/>
      <c r="H40" s="96"/>
      <c r="I40" s="96"/>
      <c r="J40" s="96"/>
      <c r="K40" s="96"/>
      <c r="L40" s="98" t="s">
        <v>57</v>
      </c>
      <c r="M40" s="98"/>
      <c r="N40" s="99"/>
    </row>
    <row r="41" spans="1:14" ht="18" customHeight="1">
      <c r="A41" s="100" t="s">
        <v>58</v>
      </c>
      <c r="B41" s="101" t="s">
        <v>56</v>
      </c>
      <c r="C41" s="101" t="s">
        <v>59</v>
      </c>
      <c r="D41" s="101" t="s">
        <v>60</v>
      </c>
      <c r="E41" s="101" t="s">
        <v>61</v>
      </c>
      <c r="F41" s="101" t="s">
        <v>62</v>
      </c>
      <c r="G41" s="101" t="s">
        <v>63</v>
      </c>
      <c r="H41" s="101" t="s">
        <v>64</v>
      </c>
      <c r="I41" s="101" t="s">
        <v>65</v>
      </c>
      <c r="J41" s="101" t="s">
        <v>39</v>
      </c>
      <c r="K41" s="101" t="s">
        <v>66</v>
      </c>
      <c r="L41" s="101" t="s">
        <v>67</v>
      </c>
      <c r="M41" s="102" t="s">
        <v>68</v>
      </c>
      <c r="N41" s="99"/>
    </row>
    <row r="42" spans="1:13" ht="65.25" customHeight="1">
      <c r="A42" s="103"/>
      <c r="B42" s="104" t="s">
        <v>69</v>
      </c>
      <c r="C42" s="34">
        <f>C43</f>
        <v>578519</v>
      </c>
      <c r="D42" s="34">
        <f>D44</f>
        <v>0</v>
      </c>
      <c r="E42" s="34">
        <f>E44</f>
        <v>0</v>
      </c>
      <c r="F42" s="34">
        <f>G42+J42</f>
        <v>0</v>
      </c>
      <c r="G42" s="34"/>
      <c r="H42" s="34"/>
      <c r="I42" s="34"/>
      <c r="J42" s="34"/>
      <c r="K42" s="34"/>
      <c r="L42" s="34"/>
      <c r="M42" s="65">
        <f>C42</f>
        <v>578519</v>
      </c>
    </row>
    <row r="43" spans="1:13" ht="12.75">
      <c r="A43" s="40" t="s">
        <v>70</v>
      </c>
      <c r="B43" s="105" t="s">
        <v>71</v>
      </c>
      <c r="C43" s="106">
        <f>582480-29335+25374</f>
        <v>578519</v>
      </c>
      <c r="D43" s="43"/>
      <c r="E43" s="107"/>
      <c r="F43" s="107"/>
      <c r="G43" s="43"/>
      <c r="H43" s="108"/>
      <c r="I43" s="43"/>
      <c r="J43" s="108"/>
      <c r="K43" s="108"/>
      <c r="L43" s="108"/>
      <c r="M43" s="109">
        <f>C43+F43</f>
        <v>578519</v>
      </c>
    </row>
    <row r="44" spans="1:13" ht="99" customHeight="1">
      <c r="A44" s="110"/>
      <c r="B44" s="111" t="s">
        <v>72</v>
      </c>
      <c r="C44" s="107">
        <f>C43</f>
        <v>578519</v>
      </c>
      <c r="D44" s="107"/>
      <c r="E44" s="107"/>
      <c r="F44" s="107"/>
      <c r="G44" s="107"/>
      <c r="H44" s="107"/>
      <c r="I44" s="107"/>
      <c r="J44" s="107"/>
      <c r="K44" s="107"/>
      <c r="L44" s="107"/>
      <c r="M44" s="42">
        <f>C44</f>
        <v>578519</v>
      </c>
    </row>
    <row r="45" spans="1:13" ht="158.25" customHeight="1">
      <c r="A45" s="112" t="s">
        <v>73</v>
      </c>
      <c r="B45" s="105" t="s">
        <v>74</v>
      </c>
      <c r="C45" s="107">
        <v>0</v>
      </c>
      <c r="D45" s="107"/>
      <c r="E45" s="107"/>
      <c r="F45" s="107">
        <f>G45+J45</f>
        <v>200000</v>
      </c>
      <c r="G45" s="107">
        <v>0</v>
      </c>
      <c r="H45" s="107">
        <v>0</v>
      </c>
      <c r="I45" s="107">
        <v>0</v>
      </c>
      <c r="J45" s="107">
        <f>K45</f>
        <v>200000</v>
      </c>
      <c r="K45" s="107">
        <f>L45</f>
        <v>200000</v>
      </c>
      <c r="L45" s="113">
        <v>200000</v>
      </c>
      <c r="M45" s="109">
        <f>C45+F45</f>
        <v>200000</v>
      </c>
    </row>
    <row r="46" spans="1:13" ht="168" customHeight="1">
      <c r="A46" s="114"/>
      <c r="B46" s="115" t="s">
        <v>75</v>
      </c>
      <c r="C46" s="116">
        <v>0</v>
      </c>
      <c r="D46" s="107"/>
      <c r="E46" s="107"/>
      <c r="F46" s="107"/>
      <c r="G46" s="107"/>
      <c r="H46" s="107"/>
      <c r="I46" s="107"/>
      <c r="J46" s="107"/>
      <c r="K46" s="107"/>
      <c r="L46" s="113"/>
      <c r="M46" s="42">
        <f>M45</f>
        <v>200000</v>
      </c>
    </row>
    <row r="47" spans="1:13" ht="12.75">
      <c r="A47" s="40" t="s">
        <v>76</v>
      </c>
      <c r="B47" s="105" t="s">
        <v>77</v>
      </c>
      <c r="C47" s="107">
        <v>1150600</v>
      </c>
      <c r="D47" s="107"/>
      <c r="E47" s="107"/>
      <c r="F47" s="107"/>
      <c r="G47" s="107"/>
      <c r="H47" s="108"/>
      <c r="I47" s="107"/>
      <c r="J47" s="108"/>
      <c r="K47" s="108"/>
      <c r="L47" s="117"/>
      <c r="M47" s="109">
        <f aca="true" t="shared" si="7" ref="M47:M66">C47+F47</f>
        <v>1150600</v>
      </c>
    </row>
    <row r="48" spans="1:13" ht="51.75" customHeight="1">
      <c r="A48" s="110"/>
      <c r="B48" s="111" t="s">
        <v>78</v>
      </c>
      <c r="C48" s="38">
        <f>C47</f>
        <v>1150600</v>
      </c>
      <c r="D48" s="38"/>
      <c r="E48" s="38"/>
      <c r="F48" s="38"/>
      <c r="G48" s="38"/>
      <c r="H48" s="38"/>
      <c r="I48" s="38"/>
      <c r="J48" s="38"/>
      <c r="K48" s="38"/>
      <c r="L48" s="118"/>
      <c r="M48" s="42">
        <f t="shared" si="7"/>
        <v>1150600</v>
      </c>
    </row>
    <row r="49" spans="1:13" ht="12.75">
      <c r="A49" s="40" t="s">
        <v>79</v>
      </c>
      <c r="B49" s="105" t="s">
        <v>80</v>
      </c>
      <c r="C49" s="107">
        <f>13452100-1250000</f>
        <v>12202100</v>
      </c>
      <c r="D49" s="107"/>
      <c r="E49" s="107"/>
      <c r="F49" s="107"/>
      <c r="G49" s="107"/>
      <c r="H49" s="108"/>
      <c r="I49" s="107"/>
      <c r="J49" s="108"/>
      <c r="K49" s="108"/>
      <c r="L49" s="117"/>
      <c r="M49" s="109">
        <f t="shared" si="7"/>
        <v>12202100</v>
      </c>
    </row>
    <row r="50" spans="1:13" ht="51.75" customHeight="1">
      <c r="A50" s="110"/>
      <c r="B50" s="111" t="s">
        <v>78</v>
      </c>
      <c r="C50" s="38">
        <f>C49</f>
        <v>12202100</v>
      </c>
      <c r="D50" s="38"/>
      <c r="E50" s="38"/>
      <c r="F50" s="38"/>
      <c r="G50" s="38"/>
      <c r="H50" s="38"/>
      <c r="I50" s="38"/>
      <c r="J50" s="38"/>
      <c r="K50" s="38"/>
      <c r="L50" s="118"/>
      <c r="M50" s="42">
        <f t="shared" si="7"/>
        <v>12202100</v>
      </c>
    </row>
    <row r="51" spans="1:13" ht="12.75">
      <c r="A51" s="40" t="s">
        <v>81</v>
      </c>
      <c r="B51" s="105" t="s">
        <v>82</v>
      </c>
      <c r="C51" s="107">
        <f>45602600+111000</f>
        <v>45713600</v>
      </c>
      <c r="D51" s="107"/>
      <c r="E51" s="107"/>
      <c r="F51" s="107"/>
      <c r="G51" s="107"/>
      <c r="H51" s="108"/>
      <c r="I51" s="107"/>
      <c r="J51" s="108"/>
      <c r="K51" s="108"/>
      <c r="L51" s="117"/>
      <c r="M51" s="109">
        <f t="shared" si="7"/>
        <v>45713600</v>
      </c>
    </row>
    <row r="52" spans="1:13" ht="49.5" customHeight="1">
      <c r="A52" s="110"/>
      <c r="B52" s="111" t="s">
        <v>78</v>
      </c>
      <c r="C52" s="38">
        <f>C51</f>
        <v>45713600</v>
      </c>
      <c r="D52" s="38"/>
      <c r="E52" s="38"/>
      <c r="F52" s="38"/>
      <c r="G52" s="38"/>
      <c r="H52" s="38"/>
      <c r="I52" s="38"/>
      <c r="J52" s="38"/>
      <c r="K52" s="38"/>
      <c r="L52" s="118"/>
      <c r="M52" s="42">
        <f t="shared" si="7"/>
        <v>45713600</v>
      </c>
    </row>
    <row r="53" spans="1:13" ht="12.75">
      <c r="A53" s="40" t="s">
        <v>83</v>
      </c>
      <c r="B53" s="105" t="s">
        <v>84</v>
      </c>
      <c r="C53" s="107">
        <f>7082300-313000</f>
        <v>6769300</v>
      </c>
      <c r="D53" s="107"/>
      <c r="E53" s="107"/>
      <c r="F53" s="107"/>
      <c r="G53" s="107"/>
      <c r="H53" s="108"/>
      <c r="I53" s="107"/>
      <c r="J53" s="108"/>
      <c r="K53" s="108"/>
      <c r="L53" s="117"/>
      <c r="M53" s="109">
        <f t="shared" si="7"/>
        <v>6769300</v>
      </c>
    </row>
    <row r="54" spans="1:13" ht="51.75" customHeight="1">
      <c r="A54" s="110"/>
      <c r="B54" s="111" t="s">
        <v>78</v>
      </c>
      <c r="C54" s="38">
        <f>C53</f>
        <v>6769300</v>
      </c>
      <c r="D54" s="38"/>
      <c r="E54" s="38"/>
      <c r="F54" s="38"/>
      <c r="G54" s="38"/>
      <c r="H54" s="38"/>
      <c r="I54" s="38"/>
      <c r="J54" s="38"/>
      <c r="K54" s="38"/>
      <c r="L54" s="118"/>
      <c r="M54" s="42">
        <f t="shared" si="7"/>
        <v>6769300</v>
      </c>
    </row>
    <row r="55" spans="1:13" ht="12.75">
      <c r="A55" s="40">
        <v>90306</v>
      </c>
      <c r="B55" s="105" t="s">
        <v>85</v>
      </c>
      <c r="C55" s="107">
        <f>8640600+200000</f>
        <v>8840600</v>
      </c>
      <c r="D55" s="107"/>
      <c r="E55" s="107"/>
      <c r="F55" s="107"/>
      <c r="G55" s="107"/>
      <c r="H55" s="108"/>
      <c r="I55" s="107"/>
      <c r="J55" s="108"/>
      <c r="K55" s="108"/>
      <c r="L55" s="117"/>
      <c r="M55" s="109">
        <f t="shared" si="7"/>
        <v>8840600</v>
      </c>
    </row>
    <row r="56" spans="1:13" ht="49.5" customHeight="1">
      <c r="A56" s="110"/>
      <c r="B56" s="111" t="s">
        <v>78</v>
      </c>
      <c r="C56" s="38">
        <f>C55</f>
        <v>8840600</v>
      </c>
      <c r="D56" s="38"/>
      <c r="E56" s="38"/>
      <c r="F56" s="38"/>
      <c r="G56" s="38"/>
      <c r="H56" s="38"/>
      <c r="I56" s="38"/>
      <c r="J56" s="38"/>
      <c r="K56" s="38"/>
      <c r="L56" s="118"/>
      <c r="M56" s="42">
        <f t="shared" si="7"/>
        <v>8840600</v>
      </c>
    </row>
    <row r="57" spans="1:13" ht="12.75">
      <c r="A57" s="40">
        <v>90307</v>
      </c>
      <c r="B57" s="105" t="s">
        <v>86</v>
      </c>
      <c r="C57" s="107">
        <f>752500+124000</f>
        <v>876500</v>
      </c>
      <c r="D57" s="107"/>
      <c r="E57" s="107"/>
      <c r="F57" s="107"/>
      <c r="G57" s="107"/>
      <c r="H57" s="108"/>
      <c r="I57" s="107"/>
      <c r="J57" s="108"/>
      <c r="K57" s="108"/>
      <c r="L57" s="117"/>
      <c r="M57" s="109">
        <f t="shared" si="7"/>
        <v>876500</v>
      </c>
    </row>
    <row r="58" spans="1:13" ht="48.75" customHeight="1">
      <c r="A58" s="110"/>
      <c r="B58" s="111" t="s">
        <v>78</v>
      </c>
      <c r="C58" s="38">
        <f>C57</f>
        <v>876500</v>
      </c>
      <c r="D58" s="38"/>
      <c r="E58" s="38"/>
      <c r="F58" s="38"/>
      <c r="G58" s="38"/>
      <c r="H58" s="38"/>
      <c r="I58" s="38"/>
      <c r="J58" s="38"/>
      <c r="K58" s="38"/>
      <c r="L58" s="118"/>
      <c r="M58" s="42">
        <f t="shared" si="7"/>
        <v>876500</v>
      </c>
    </row>
    <row r="59" spans="1:13" ht="12.75">
      <c r="A59" s="40" t="s">
        <v>87</v>
      </c>
      <c r="B59" s="105" t="s">
        <v>88</v>
      </c>
      <c r="C59" s="107">
        <v>75000</v>
      </c>
      <c r="D59" s="107"/>
      <c r="E59" s="107"/>
      <c r="F59" s="107"/>
      <c r="G59" s="107"/>
      <c r="H59" s="108"/>
      <c r="I59" s="107"/>
      <c r="J59" s="108"/>
      <c r="K59" s="108"/>
      <c r="L59" s="117"/>
      <c r="M59" s="109">
        <f t="shared" si="7"/>
        <v>75000</v>
      </c>
    </row>
    <row r="60" spans="1:13" ht="47.25" customHeight="1">
      <c r="A60" s="110"/>
      <c r="B60" s="111" t="s">
        <v>78</v>
      </c>
      <c r="C60" s="38">
        <f>C59</f>
        <v>75000</v>
      </c>
      <c r="D60" s="38"/>
      <c r="E60" s="38"/>
      <c r="F60" s="38"/>
      <c r="G60" s="38"/>
      <c r="H60" s="38"/>
      <c r="I60" s="38"/>
      <c r="J60" s="38"/>
      <c r="K60" s="38"/>
      <c r="L60" s="118"/>
      <c r="M60" s="42">
        <f t="shared" si="7"/>
        <v>75000</v>
      </c>
    </row>
    <row r="61" spans="1:13" ht="12.75">
      <c r="A61" s="40" t="s">
        <v>89</v>
      </c>
      <c r="B61" s="105" t="s">
        <v>90</v>
      </c>
      <c r="C61" s="107">
        <f>1220700+1128000</f>
        <v>2348700</v>
      </c>
      <c r="D61" s="107"/>
      <c r="E61" s="107"/>
      <c r="F61" s="107"/>
      <c r="G61" s="107"/>
      <c r="H61" s="108"/>
      <c r="I61" s="107"/>
      <c r="J61" s="108"/>
      <c r="K61" s="108"/>
      <c r="L61" s="117"/>
      <c r="M61" s="109">
        <f t="shared" si="7"/>
        <v>2348700</v>
      </c>
    </row>
    <row r="62" spans="1:13" ht="51.75" customHeight="1">
      <c r="A62" s="110"/>
      <c r="B62" s="111" t="s">
        <v>78</v>
      </c>
      <c r="C62" s="38">
        <f>C61</f>
        <v>2348700</v>
      </c>
      <c r="D62" s="38"/>
      <c r="E62" s="38"/>
      <c r="F62" s="38"/>
      <c r="G62" s="38"/>
      <c r="H62" s="38"/>
      <c r="I62" s="38"/>
      <c r="J62" s="38"/>
      <c r="K62" s="38"/>
      <c r="L62" s="118"/>
      <c r="M62" s="42">
        <f t="shared" si="7"/>
        <v>2348700</v>
      </c>
    </row>
    <row r="63" spans="1:13" ht="19.5" customHeight="1">
      <c r="A63" s="40" t="s">
        <v>29</v>
      </c>
      <c r="B63" s="105" t="s">
        <v>30</v>
      </c>
      <c r="C63" s="107">
        <v>34876</v>
      </c>
      <c r="D63" s="38"/>
      <c r="E63" s="38"/>
      <c r="F63" s="38"/>
      <c r="G63" s="38"/>
      <c r="H63" s="38"/>
      <c r="I63" s="38"/>
      <c r="J63" s="38"/>
      <c r="K63" s="38"/>
      <c r="L63" s="118"/>
      <c r="M63" s="109">
        <f t="shared" si="7"/>
        <v>34876</v>
      </c>
    </row>
    <row r="64" spans="1:13" ht="38.25" customHeight="1">
      <c r="A64" s="119" t="s">
        <v>91</v>
      </c>
      <c r="B64" s="37" t="s">
        <v>92</v>
      </c>
      <c r="C64" s="107">
        <f>8532700+69650.86</f>
        <v>8602350.86</v>
      </c>
      <c r="D64" s="38">
        <v>5788931</v>
      </c>
      <c r="E64" s="38">
        <v>238274</v>
      </c>
      <c r="F64" s="38">
        <f>G64+J64</f>
        <v>619566.61</v>
      </c>
      <c r="G64" s="120">
        <v>329077</v>
      </c>
      <c r="H64" s="120">
        <v>199260</v>
      </c>
      <c r="I64" s="120">
        <v>41456</v>
      </c>
      <c r="J64" s="38">
        <f>252800+37689.61</f>
        <v>290489.61</v>
      </c>
      <c r="K64" s="38">
        <f>L64+37689.61</f>
        <v>290489.61</v>
      </c>
      <c r="L64" s="118">
        <v>252800</v>
      </c>
      <c r="M64" s="109">
        <f t="shared" si="7"/>
        <v>9221917.469999999</v>
      </c>
    </row>
    <row r="65" spans="1:13" ht="63" customHeight="1">
      <c r="A65" s="121" t="s">
        <v>93</v>
      </c>
      <c r="B65" s="122" t="s">
        <v>94</v>
      </c>
      <c r="C65" s="123">
        <v>275600</v>
      </c>
      <c r="D65" s="93"/>
      <c r="E65" s="93"/>
      <c r="F65" s="93"/>
      <c r="G65" s="124"/>
      <c r="H65" s="124"/>
      <c r="I65" s="124"/>
      <c r="J65" s="93"/>
      <c r="K65" s="93"/>
      <c r="L65" s="125"/>
      <c r="M65" s="126">
        <f t="shared" si="7"/>
        <v>275600</v>
      </c>
    </row>
    <row r="66" spans="1:13" ht="32.25" customHeight="1">
      <c r="A66" s="121" t="s">
        <v>95</v>
      </c>
      <c r="B66" s="122" t="s">
        <v>96</v>
      </c>
      <c r="C66" s="123">
        <v>50000</v>
      </c>
      <c r="D66" s="93"/>
      <c r="E66" s="93"/>
      <c r="F66" s="93"/>
      <c r="G66" s="124"/>
      <c r="H66" s="124"/>
      <c r="I66" s="124"/>
      <c r="J66" s="93"/>
      <c r="K66" s="93"/>
      <c r="L66" s="125"/>
      <c r="M66" s="126">
        <f t="shared" si="7"/>
        <v>50000</v>
      </c>
    </row>
    <row r="67" spans="1:16" ht="27" customHeight="1">
      <c r="A67" s="127"/>
      <c r="B67" s="127"/>
      <c r="C67" s="127"/>
      <c r="D67" s="127"/>
      <c r="E67" s="128" t="s">
        <v>59</v>
      </c>
      <c r="F67" s="127"/>
      <c r="G67" s="127"/>
      <c r="H67" s="127"/>
      <c r="I67" s="127"/>
      <c r="J67" s="127"/>
      <c r="K67" s="127"/>
      <c r="L67" s="98" t="s">
        <v>57</v>
      </c>
      <c r="M67" s="98"/>
      <c r="N67" s="129"/>
      <c r="O67" s="129"/>
      <c r="P67" s="129"/>
    </row>
    <row r="68" spans="1:13" ht="15.75" customHeight="1">
      <c r="A68" s="22">
        <v>1</v>
      </c>
      <c r="B68" s="130">
        <v>2</v>
      </c>
      <c r="C68" s="22">
        <v>3</v>
      </c>
      <c r="D68" s="22">
        <v>4</v>
      </c>
      <c r="E68" s="23">
        <v>5</v>
      </c>
      <c r="F68" s="22">
        <v>6</v>
      </c>
      <c r="G68" s="22">
        <v>7</v>
      </c>
      <c r="H68" s="24">
        <v>8</v>
      </c>
      <c r="I68" s="25">
        <v>9</v>
      </c>
      <c r="J68" s="22">
        <v>10</v>
      </c>
      <c r="K68" s="26">
        <v>11</v>
      </c>
      <c r="L68" s="26">
        <v>12</v>
      </c>
      <c r="M68" s="131">
        <v>13</v>
      </c>
    </row>
    <row r="69" spans="1:13" ht="35.25" customHeight="1">
      <c r="A69" s="132" t="s">
        <v>97</v>
      </c>
      <c r="B69" s="133" t="s">
        <v>98</v>
      </c>
      <c r="C69" s="134">
        <f>2136300+3440.52+45404</f>
        <v>2185144.52</v>
      </c>
      <c r="D69" s="77">
        <v>1197268</v>
      </c>
      <c r="E69" s="77">
        <f>270298+55543</f>
        <v>325841</v>
      </c>
      <c r="F69" s="77">
        <f>G69+J69</f>
        <v>290319.98</v>
      </c>
      <c r="G69" s="77"/>
      <c r="H69" s="78"/>
      <c r="I69" s="77"/>
      <c r="J69" s="77">
        <f>K69</f>
        <v>290319.98</v>
      </c>
      <c r="K69" s="77">
        <f>50000+240319.98</f>
        <v>290319.98</v>
      </c>
      <c r="L69" s="79">
        <v>50000</v>
      </c>
      <c r="M69" s="135">
        <f>C69+F69</f>
        <v>2475464.5</v>
      </c>
    </row>
    <row r="70" spans="1:13" ht="12.75">
      <c r="A70" s="40" t="s">
        <v>99</v>
      </c>
      <c r="B70" s="105" t="s">
        <v>100</v>
      </c>
      <c r="C70" s="107">
        <v>13563800</v>
      </c>
      <c r="D70" s="107"/>
      <c r="E70" s="107"/>
      <c r="F70" s="38"/>
      <c r="G70" s="43"/>
      <c r="H70" s="108"/>
      <c r="I70" s="107"/>
      <c r="J70" s="108"/>
      <c r="K70" s="108"/>
      <c r="L70" s="117"/>
      <c r="M70" s="109">
        <f>C70+F70</f>
        <v>13563800</v>
      </c>
    </row>
    <row r="71" spans="1:13" ht="50.25" customHeight="1">
      <c r="A71" s="110"/>
      <c r="B71" s="111" t="s">
        <v>78</v>
      </c>
      <c r="C71" s="38">
        <f>C70</f>
        <v>13563800</v>
      </c>
      <c r="D71" s="38"/>
      <c r="E71" s="38"/>
      <c r="F71" s="38"/>
      <c r="G71" s="38"/>
      <c r="H71" s="38"/>
      <c r="I71" s="38"/>
      <c r="J71" s="38"/>
      <c r="K71" s="38"/>
      <c r="L71" s="118"/>
      <c r="M71" s="42">
        <f>C71+F71</f>
        <v>13563800</v>
      </c>
    </row>
    <row r="72" spans="1:13" ht="12.75">
      <c r="A72" s="136" t="s">
        <v>101</v>
      </c>
      <c r="B72" s="136"/>
      <c r="C72" s="137">
        <f aca="true" t="shared" si="8" ref="C72:I72">C17+C26+C28+C34</f>
        <v>125445423.41</v>
      </c>
      <c r="D72" s="138">
        <f t="shared" si="8"/>
        <v>18926167</v>
      </c>
      <c r="E72" s="138">
        <f t="shared" si="8"/>
        <v>3654468</v>
      </c>
      <c r="F72" s="138">
        <f t="shared" si="8"/>
        <v>2144069.1799999997</v>
      </c>
      <c r="G72" s="137">
        <f t="shared" si="8"/>
        <v>975774.22</v>
      </c>
      <c r="H72" s="138">
        <f t="shared" si="8"/>
        <v>465564</v>
      </c>
      <c r="I72" s="138">
        <f t="shared" si="8"/>
        <v>164307</v>
      </c>
      <c r="J72" s="137">
        <f>J17+J26+J28+J34+J30</f>
        <v>1202294.96</v>
      </c>
      <c r="K72" s="137">
        <f>K27+K30+K36+K64+K69+K18+K28</f>
        <v>1125539.18</v>
      </c>
      <c r="L72" s="138">
        <f>L27+L30+L36+L64+L69+L18+L28</f>
        <v>758800</v>
      </c>
      <c r="M72" s="139">
        <f>M17+M26+M28+M34</f>
        <v>127589492.59</v>
      </c>
    </row>
    <row r="73" spans="1:13" ht="21" customHeight="1">
      <c r="A73" s="140" t="s">
        <v>102</v>
      </c>
      <c r="B73" s="140"/>
      <c r="C73" s="141">
        <f>C31+C36</f>
        <v>94616161</v>
      </c>
      <c r="D73" s="141">
        <f aca="true" t="shared" si="9" ref="D73:L73">D31+D37+D38+D42+D44</f>
        <v>1195954</v>
      </c>
      <c r="E73" s="141">
        <f t="shared" si="9"/>
        <v>319490</v>
      </c>
      <c r="F73" s="141">
        <f t="shared" si="9"/>
        <v>234000</v>
      </c>
      <c r="G73" s="141">
        <f t="shared" si="9"/>
        <v>0</v>
      </c>
      <c r="H73" s="141">
        <f t="shared" si="9"/>
        <v>0</v>
      </c>
      <c r="I73" s="141">
        <f t="shared" si="9"/>
        <v>0</v>
      </c>
      <c r="J73" s="141">
        <f t="shared" si="9"/>
        <v>234000</v>
      </c>
      <c r="K73" s="141">
        <f t="shared" si="9"/>
        <v>234000</v>
      </c>
      <c r="L73" s="141">
        <f t="shared" si="9"/>
        <v>200000</v>
      </c>
      <c r="M73" s="142">
        <f>M31+M37+M38+M39+M44</f>
        <v>94850161</v>
      </c>
    </row>
    <row r="74" spans="1:13" ht="21.75" customHeight="1">
      <c r="A74" s="143" t="s">
        <v>103</v>
      </c>
      <c r="B74" s="144"/>
      <c r="C74" s="145"/>
      <c r="D74" s="146"/>
      <c r="E74" s="145"/>
      <c r="F74" s="146">
        <f>F33</f>
        <v>34000</v>
      </c>
      <c r="G74" s="145"/>
      <c r="H74" s="146"/>
      <c r="I74" s="145"/>
      <c r="J74" s="146">
        <f>J33</f>
        <v>34000</v>
      </c>
      <c r="K74" s="145">
        <f>K33</f>
        <v>34000</v>
      </c>
      <c r="L74" s="146">
        <f>L33</f>
        <v>34000</v>
      </c>
      <c r="M74" s="147">
        <f>M33</f>
        <v>34000</v>
      </c>
    </row>
    <row r="75" spans="1:13" ht="19.5" customHeight="1">
      <c r="A75" s="148"/>
      <c r="B75" s="149"/>
      <c r="C75" s="149"/>
      <c r="D75" s="149"/>
      <c r="E75" s="149"/>
      <c r="F75" s="149"/>
      <c r="G75" s="149"/>
      <c r="H75" s="149"/>
      <c r="I75" s="149"/>
      <c r="J75" s="148"/>
      <c r="K75" s="150"/>
      <c r="L75" s="150"/>
      <c r="M75" s="148"/>
    </row>
    <row r="76" spans="1:13" ht="24.75" customHeight="1">
      <c r="A76" s="149"/>
      <c r="B76" s="151"/>
      <c r="C76" s="151"/>
      <c r="D76" s="151"/>
      <c r="E76" s="151"/>
      <c r="F76" s="151"/>
      <c r="G76" s="151"/>
      <c r="H76" s="152"/>
      <c r="I76" s="151"/>
      <c r="J76" s="151"/>
      <c r="K76" s="151"/>
      <c r="L76" s="151"/>
      <c r="M76" s="151"/>
    </row>
    <row r="77" spans="1:13" ht="23.25" customHeight="1">
      <c r="A77" s="149" t="s">
        <v>104</v>
      </c>
      <c r="B77" s="151"/>
      <c r="C77" s="151"/>
      <c r="D77" s="151"/>
      <c r="E77" s="151"/>
      <c r="F77" s="151"/>
      <c r="G77" s="151"/>
      <c r="H77" s="151" t="s">
        <v>105</v>
      </c>
      <c r="I77" s="151"/>
      <c r="J77" s="151"/>
      <c r="K77" s="151"/>
      <c r="L77" s="151"/>
      <c r="M77" s="151"/>
    </row>
    <row r="78" spans="1:13" ht="21.75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</row>
    <row r="79" spans="1:13" s="154" customFormat="1" ht="12.7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</row>
    <row r="80" spans="1:13" s="154" customFormat="1" ht="12.75">
      <c r="A80" s="155"/>
      <c r="B80" s="156"/>
      <c r="C80" s="156"/>
      <c r="D80" s="156"/>
      <c r="E80" s="157"/>
      <c r="F80" s="157"/>
      <c r="G80" s="157"/>
      <c r="H80" s="157"/>
      <c r="I80" s="157"/>
      <c r="J80" s="157"/>
      <c r="K80" s="157"/>
      <c r="L80" s="156"/>
      <c r="M80" s="156"/>
    </row>
    <row r="81" spans="1:13" ht="12.7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</row>
    <row r="82" spans="1:13" ht="12.7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</row>
    <row r="83" spans="1:13" ht="12.7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</row>
    <row r="84" spans="1:13" ht="12.7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</row>
    <row r="85" spans="1:13" ht="12.7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</row>
    <row r="86" spans="1:13" ht="12.7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</row>
    <row r="87" spans="1:13" ht="12.7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</row>
    <row r="88" spans="1:13" ht="12.7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</row>
    <row r="89" spans="1:13" ht="12.7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</row>
    <row r="90" spans="1:13" ht="12.7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3" ht="12.7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</row>
    <row r="92" spans="1:13" ht="12.7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</row>
    <row r="93" spans="1:13" ht="12.7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</row>
    <row r="94" spans="1:13" ht="12.7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</row>
    <row r="95" spans="1:13" ht="12.7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</row>
    <row r="96" spans="1:13" ht="12.7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</row>
    <row r="97" spans="1:13" ht="12.7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</row>
    <row r="98" spans="1:13" ht="12.7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</row>
    <row r="99" spans="1:13" ht="12.7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</row>
    <row r="100" spans="1:13" ht="12.7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</row>
    <row r="101" spans="1:13" ht="12.7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</row>
    <row r="102" spans="1:13" ht="12.7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</row>
    <row r="103" spans="1:13" ht="12.7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</row>
    <row r="104" spans="1:13" ht="12.7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1:13" ht="12.7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</row>
    <row r="106" spans="1:13" ht="12.7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</row>
    <row r="107" spans="1:13" ht="12.7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</row>
    <row r="108" spans="1:13" ht="12.7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</row>
    <row r="109" spans="1:13" ht="12.7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</row>
    <row r="110" spans="1:13" ht="12.7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</row>
    <row r="111" spans="1:13" ht="12.7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</row>
    <row r="112" spans="1:13" ht="12.7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</row>
    <row r="113" spans="1:13" ht="12.7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</row>
    <row r="114" spans="1:13" ht="12.7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</row>
    <row r="115" spans="1:13" ht="12.7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</row>
    <row r="116" spans="1:13" ht="12.7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</row>
    <row r="117" spans="1:13" ht="12.7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</row>
    <row r="118" spans="1:13" ht="12.7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</row>
    <row r="119" spans="1:13" ht="12.7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</row>
    <row r="120" spans="1:13" ht="12.7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</row>
    <row r="121" spans="1:13" ht="12.7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</row>
    <row r="122" spans="1:13" ht="12.7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</row>
  </sheetData>
  <sheetProtection selectLockedCells="1" selectUnlockedCells="1"/>
  <mergeCells count="44">
    <mergeCell ref="J1:M1"/>
    <mergeCell ref="J2:M2"/>
    <mergeCell ref="A6:M6"/>
    <mergeCell ref="A7:M7"/>
    <mergeCell ref="A9:A10"/>
    <mergeCell ref="B9:B10"/>
    <mergeCell ref="C9:E10"/>
    <mergeCell ref="F9:L10"/>
    <mergeCell ref="M9:M15"/>
    <mergeCell ref="A11:A15"/>
    <mergeCell ref="B11:B15"/>
    <mergeCell ref="C11:C15"/>
    <mergeCell ref="D11:E11"/>
    <mergeCell ref="F11:F15"/>
    <mergeCell ref="G11:G15"/>
    <mergeCell ref="H11:I11"/>
    <mergeCell ref="J11:J15"/>
    <mergeCell ref="K11:L11"/>
    <mergeCell ref="D12:D15"/>
    <mergeCell ref="E12:E15"/>
    <mergeCell ref="H12:H15"/>
    <mergeCell ref="I12:I15"/>
    <mergeCell ref="K12:K15"/>
    <mergeCell ref="L12:L1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L40:M40"/>
    <mergeCell ref="L67:M67"/>
    <mergeCell ref="A72:B72"/>
    <mergeCell ref="A73:B73"/>
    <mergeCell ref="K75:L75"/>
    <mergeCell ref="A79:M79"/>
    <mergeCell ref="E80:K80"/>
  </mergeCells>
  <printOptions/>
  <pageMargins left="0.7875" right="0.7875" top="0.9840277777777777" bottom="0.39375" header="0.5118055555555555" footer="0.5118055555555555"/>
  <pageSetup horizontalDpi="300" verticalDpi="300" orientation="landscape" paperSize="9" scale="40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2013-09-26T06:57:03Z</cp:lastPrinted>
  <dcterms:modified xsi:type="dcterms:W3CDTF">2013-10-01T14:00:55Z</dcterms:modified>
  <cp:category/>
  <cp:version/>
  <cp:contentType/>
  <cp:contentStatus/>
  <cp:revision>1</cp:revision>
</cp:coreProperties>
</file>