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3" sheetId="1" r:id="rId1"/>
  </sheets>
  <definedNames>
    <definedName name="Excel_BuiltIn_Print_Area_1">'Дод3'!$A$1:$P$67</definedName>
    <definedName name="_xlnm.Print_Area" localSheetId="0">'Дод3'!$A$1:$P$73</definedName>
  </definedNames>
  <calcPr fullCalcOnLoad="1"/>
</workbook>
</file>

<file path=xl/sharedStrings.xml><?xml version="1.0" encoding="utf-8"?>
<sst xmlns="http://schemas.openxmlformats.org/spreadsheetml/2006/main" count="209" uniqueCount="156">
  <si>
    <t xml:space="preserve">           </t>
  </si>
  <si>
    <t>грн.</t>
  </si>
  <si>
    <t>Разом</t>
  </si>
  <si>
    <t>Всього</t>
  </si>
  <si>
    <t>комунальні послуги та енергоносії</t>
  </si>
  <si>
    <t>оплата праці</t>
  </si>
  <si>
    <t>бюджет розвитку</t>
  </si>
  <si>
    <t xml:space="preserve">Виконавчий комітет Саксаганської районної у місті ради </t>
  </si>
  <si>
    <t>Інші видатки на соціальний захист населення</t>
  </si>
  <si>
    <t>Відділ освіти виконкому Саксаганської районної у місті  ради</t>
  </si>
  <si>
    <t>Управління праці та соціального захисту населення виконкому Саксаганської районної у місті ради</t>
  </si>
  <si>
    <t xml:space="preserve">РАЗОМ ВИДАТКІВ </t>
  </si>
  <si>
    <t>видатки споживання</t>
  </si>
  <si>
    <t>видатки розвитку</t>
  </si>
  <si>
    <t>0111</t>
  </si>
  <si>
    <t>1040</t>
  </si>
  <si>
    <t>1090</t>
  </si>
  <si>
    <t>0810</t>
  </si>
  <si>
    <t>1010</t>
  </si>
  <si>
    <t>1020</t>
  </si>
  <si>
    <t xml:space="preserve">Код  програмної класифікації видатків та кредитування місцевого бюджету            </t>
  </si>
  <si>
    <t>Код функціональ-ної  класифікації видатків та кредитування бюджету</t>
  </si>
  <si>
    <t>0910</t>
  </si>
  <si>
    <t>1050</t>
  </si>
  <si>
    <t>Видатки на заходи, передбачені державними і місцевими програмами розвитку культури і мистецтва</t>
  </si>
  <si>
    <t>0829</t>
  </si>
  <si>
    <t>Організація та проведення громадських робіт</t>
  </si>
  <si>
    <t>до рішення районної у місті ради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</si>
  <si>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</si>
  <si>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Розподіл видатків районного у місті бюджету на 2017 рік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</si>
  <si>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</si>
  <si>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</si>
  <si>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Загальний фонд</t>
  </si>
  <si>
    <t>Спеціальний фонд</t>
  </si>
  <si>
    <t>0300000</t>
  </si>
  <si>
    <t>0310000</t>
  </si>
  <si>
    <t>0310170</t>
  </si>
  <si>
    <t>0170</t>
  </si>
  <si>
    <t>0313400</t>
  </si>
  <si>
    <t>3400</t>
  </si>
  <si>
    <t>0313240</t>
  </si>
  <si>
    <t>3240</t>
  </si>
  <si>
    <t>0313110</t>
  </si>
  <si>
    <t>3110</t>
  </si>
  <si>
    <t>Заклади і заходи з питань дітей та їх соціального захисту</t>
  </si>
  <si>
    <t>0313112</t>
  </si>
  <si>
    <t>3112</t>
  </si>
  <si>
    <t>Заходи державної політики з питань дітей та їх соціального захисту</t>
  </si>
  <si>
    <t>0313130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</si>
  <si>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</si>
  <si>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</si>
  <si>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</si>
  <si>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</si>
  <si>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і чоловіків</t>
  </si>
  <si>
    <t>0313134</t>
  </si>
  <si>
    <t>3134</t>
  </si>
  <si>
    <t>Заходи державної політики з питань сім'ї</t>
  </si>
  <si>
    <t>0313140</t>
  </si>
  <si>
    <t>3140</t>
  </si>
  <si>
    <t>0314040</t>
  </si>
  <si>
    <t>4040</t>
  </si>
  <si>
    <t>1000000</t>
  </si>
  <si>
    <t>1010000</t>
  </si>
  <si>
    <t>1500000</t>
  </si>
  <si>
    <t>1510000</t>
  </si>
  <si>
    <t>1511060</t>
  </si>
  <si>
    <t>1060</t>
  </si>
  <si>
    <t>1513040</t>
  </si>
  <si>
    <t>3040</t>
  </si>
  <si>
    <t>Надання допомоги сім'ям з дітьми, малозабезпеченим сім'ям, інвалідам з дитинства, дітям-інвалідам та тимчасової допомоги дітям</t>
  </si>
  <si>
    <t>1513041</t>
  </si>
  <si>
    <t>3041</t>
  </si>
  <si>
    <t>Надання допомоги у зв'язку з вагітністю і пологами</t>
  </si>
  <si>
    <t>1513042</t>
  </si>
  <si>
    <t>3042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</si>
  <si>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</si>
  <si>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</si>
  <si>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</si>
  <si>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</si>
  <si>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</si>
  <si>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</si>
  <si>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</si>
  <si>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</si>
  <si>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</si>
  <si>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</si>
  <si>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</si>
  <si>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</si>
  <si>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</si>
  <si>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</si>
  <si>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</si>
  <si>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</si>
  <si>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</si>
  <si>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сім'ям</t>
  </si>
  <si>
    <t>1513049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</si>
  <si>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</si>
  <si>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</si>
  <si>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</si>
  <si>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</si>
  <si>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1513400</t>
  </si>
  <si>
    <t>1513100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</si>
  <si>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</si>
  <si>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</si>
  <si>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</si>
  <si>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1513105</t>
  </si>
  <si>
    <t>3105</t>
  </si>
  <si>
    <t>Надання реабілітаційних послуг інвалідам та дітям-інвалідам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</si>
  <si>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</si>
  <si>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</si>
  <si>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</si>
  <si>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</si>
  <si>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</si>
  <si>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</si>
  <si>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0316060</t>
  </si>
  <si>
    <t>6060</t>
  </si>
  <si>
    <t>0620</t>
  </si>
  <si>
    <t>Благоустрій міст, сіл, селищ</t>
  </si>
  <si>
    <t>3100</t>
  </si>
  <si>
    <t>16=5+10</t>
  </si>
  <si>
    <t>10=11+14</t>
  </si>
  <si>
    <t>5=6+9</t>
  </si>
  <si>
    <t>з них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</si>
  <si>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</si>
  <si>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5060</t>
  </si>
  <si>
    <t>0315060</t>
  </si>
  <si>
    <t>Заходи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</si>
  <si>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</si>
  <si>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</si>
  <si>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"Молодь України"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</si>
  <si>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</si>
  <si>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</si>
  <si>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0315061</t>
  </si>
  <si>
    <t>5061</t>
  </si>
  <si>
    <t>1015030</t>
  </si>
  <si>
    <t>5030</t>
  </si>
  <si>
    <t>1015031</t>
  </si>
  <si>
    <t>5031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</si>
  <si>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</si>
  <si>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</si>
  <si>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</si>
  <si>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Додаток 3</t>
  </si>
  <si>
    <t>2                                                                                                                                              Продовження додатка 3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</si>
  <si>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</si>
  <si>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Надання допомоги до досягнення дитиною трирічного віку</t>
  </si>
  <si>
    <t>Надання допомоги по догляду за інвалідами I чи II групи внаслідок психічного розладу</t>
  </si>
  <si>
    <t>0310180</t>
  </si>
  <si>
    <t>0180</t>
  </si>
  <si>
    <t>Керівництво і управління у відповідній сфері у містах, селищах, селах</t>
  </si>
  <si>
    <t>Заступник голови районної у місті ради                                                                                                                                                                                  І. Криворотній</t>
  </si>
  <si>
    <t>1513200</t>
  </si>
  <si>
    <t>3200</t>
  </si>
  <si>
    <t>Соціальний захист ветеранів війни та праці</t>
  </si>
  <si>
    <t>1513202</t>
  </si>
  <si>
    <t>3202</t>
  </si>
  <si>
    <t>1030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</si>
  <si>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</si>
  <si>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від 08 вересня 2017 року № 152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</si>
</sst>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75">
    <font>
      <sz val="10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sz val="26"/>
      <color indexed="8"/>
      <name val="Arial"/>
      <family val="2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26"/>
      <color indexed="8"/>
      <name val="Times New Roman"/>
      <family val="1"/>
    </font>
    <font>
      <sz val="8"/>
      <name val="Arial"/>
      <family val="2"/>
    </font>
    <font>
      <sz val="52"/>
      <name val="Times New Roman"/>
      <family val="1"/>
    </font>
    <font>
      <sz val="52"/>
      <name val="Arial Cyr"/>
      <family val="2"/>
    </font>
    <font>
      <sz val="30"/>
      <color indexed="8"/>
      <name val="Arial"/>
      <family val="2"/>
    </font>
    <font>
      <b/>
      <sz val="54"/>
      <color indexed="8"/>
      <name val="Times New Roman"/>
      <family val="1"/>
    </font>
    <font>
      <b/>
      <sz val="30"/>
      <color indexed="8"/>
      <name val="Times New Roman"/>
      <family val="1"/>
    </font>
    <font>
      <b/>
      <i/>
      <sz val="30"/>
      <color indexed="8"/>
      <name val="Times New Roman"/>
      <family val="1"/>
    </font>
    <font>
      <sz val="30"/>
      <color indexed="8"/>
      <name val="Times New Roman"/>
      <family val="1"/>
    </font>
    <font>
      <i/>
      <sz val="30"/>
      <color indexed="8"/>
      <name val="Times New Roman"/>
      <family val="1"/>
    </font>
    <font>
      <sz val="30"/>
      <name val="Times New Roman"/>
      <family val="1"/>
    </font>
    <font>
      <sz val="36"/>
      <color indexed="8"/>
      <name val="Arial"/>
      <family val="2"/>
    </font>
    <font>
      <b/>
      <sz val="38"/>
      <color indexed="8"/>
      <name val="Times New Roman"/>
      <family val="1"/>
    </font>
    <font>
      <sz val="38"/>
      <color indexed="8"/>
      <name val="Arial"/>
      <family val="2"/>
    </font>
    <font>
      <sz val="44"/>
      <color indexed="8"/>
      <name val="Times New Roman"/>
      <family val="1"/>
    </font>
    <font>
      <sz val="44"/>
      <color indexed="8"/>
      <name val="Arial"/>
      <family val="2"/>
    </font>
    <font>
      <b/>
      <sz val="33"/>
      <color indexed="8"/>
      <name val="Times New Roman"/>
      <family val="1"/>
    </font>
    <font>
      <sz val="33"/>
      <color indexed="8"/>
      <name val="Times New Roman"/>
      <family val="1"/>
    </font>
    <font>
      <sz val="33"/>
      <name val="Times New Roman"/>
      <family val="1"/>
    </font>
    <font>
      <b/>
      <sz val="26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32"/>
      <color indexed="8"/>
      <name val="Times New Roman"/>
      <family val="1"/>
    </font>
    <font>
      <b/>
      <i/>
      <sz val="28"/>
      <color indexed="8"/>
      <name val="Times New Roman"/>
      <family val="1"/>
    </font>
    <font>
      <b/>
      <sz val="34"/>
      <color indexed="8"/>
      <name val="Times New Roman"/>
      <family val="1"/>
    </font>
    <font>
      <sz val="25"/>
      <color indexed="8"/>
      <name val="Arial"/>
      <family val="2"/>
    </font>
    <font>
      <sz val="52"/>
      <name val="Arial"/>
      <family val="2"/>
    </font>
    <font>
      <sz val="48"/>
      <name val="Rage Italic"/>
      <family val="4"/>
    </font>
    <font>
      <sz val="48"/>
      <name val="Arial"/>
      <family val="2"/>
    </font>
    <font>
      <sz val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4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49" fontId="16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right"/>
    </xf>
    <xf numFmtId="49" fontId="16" fillId="32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32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6" fillId="32" borderId="10" xfId="0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4" fontId="9" fillId="33" borderId="0" xfId="0" applyNumberFormat="1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/>
    </xf>
    <xf numFmtId="49" fontId="17" fillId="32" borderId="10" xfId="0" applyNumberFormat="1" applyFont="1" applyFill="1" applyBorder="1" applyAlignment="1">
      <alignment horizontal="center" vertical="center"/>
    </xf>
    <xf numFmtId="49" fontId="18" fillId="32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33" fillId="34" borderId="10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justify" vertical="center"/>
    </xf>
    <xf numFmtId="0" fontId="28" fillId="34" borderId="10" xfId="0" applyNumberFormat="1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left" vertical="center"/>
    </xf>
    <xf numFmtId="0" fontId="28" fillId="34" borderId="10" xfId="0" applyFont="1" applyFill="1" applyBorder="1" applyAlignment="1">
      <alignment horizontal="left" vertical="center" wrapText="1"/>
    </xf>
    <xf numFmtId="4" fontId="34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12" fillId="35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2" fillId="35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12" fillId="35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NumberFormat="1" applyFont="1" applyFill="1" applyAlignment="1" applyProtection="1">
      <alignment/>
      <protection/>
    </xf>
    <xf numFmtId="0" fontId="12" fillId="33" borderId="0" xfId="0" applyNumberFormat="1" applyFont="1" applyFill="1" applyAlignment="1" applyProtection="1">
      <alignment/>
      <protection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 horizontal="justify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29" fillId="0" borderId="10" xfId="0" applyFont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right" vertical="center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7"/>
  <sheetViews>
    <sheetView tabSelected="1" view="pageBreakPreview" zoomScale="30" zoomScaleNormal="30" zoomScaleSheetLayoutView="30" zoomScalePageLayoutView="0" workbookViewId="0" topLeftCell="A1">
      <selection activeCell="B5" sqref="B5:P5"/>
    </sheetView>
  </sheetViews>
  <sheetFormatPr defaultColWidth="9.00390625" defaultRowHeight="12.75"/>
  <cols>
    <col min="1" max="1" width="35.57421875" style="1" customWidth="1"/>
    <col min="2" max="2" width="30.00390625" style="1" customWidth="1"/>
    <col min="3" max="3" width="33.00390625" style="1" customWidth="1"/>
    <col min="4" max="4" width="199.00390625" style="1" customWidth="1"/>
    <col min="5" max="5" width="45.140625" style="1" customWidth="1"/>
    <col min="6" max="6" width="44.57421875" style="1" customWidth="1"/>
    <col min="7" max="7" width="42.421875" style="1" customWidth="1"/>
    <col min="8" max="8" width="38.7109375" style="1" customWidth="1"/>
    <col min="9" max="9" width="26.28125" style="1" customWidth="1"/>
    <col min="10" max="10" width="37.8515625" style="1" customWidth="1"/>
    <col min="11" max="11" width="38.140625" style="1" customWidth="1"/>
    <col min="12" max="13" width="33.421875" style="1" customWidth="1"/>
    <col min="14" max="14" width="38.8515625" style="1" customWidth="1"/>
    <col min="15" max="15" width="37.8515625" style="1" customWidth="1"/>
    <col min="16" max="16" width="44.8515625" style="1" customWidth="1"/>
    <col min="17" max="17" width="9.140625" style="1" customWidth="1"/>
    <col min="18" max="18" width="11.57421875" style="1" customWidth="1"/>
    <col min="19" max="19" width="51.28125" style="1" customWidth="1"/>
    <col min="20" max="27" width="9.00390625" style="1" customWidth="1"/>
    <col min="28" max="28" width="10.00390625" style="1" customWidth="1"/>
    <col min="29" max="30" width="9.00390625" style="1" customWidth="1"/>
    <col min="31" max="31" width="10.140625" style="1" customWidth="1"/>
    <col min="32" max="32" width="9.00390625" style="1" customWidth="1"/>
    <col min="33" max="33" width="10.7109375" style="1" customWidth="1"/>
    <col min="34" max="34" width="52.140625" style="1" customWidth="1"/>
    <col min="35" max="35" width="9.00390625" style="1" customWidth="1"/>
    <col min="36" max="36" width="9.57421875" style="1" customWidth="1"/>
    <col min="37" max="37" width="10.421875" style="1" customWidth="1"/>
    <col min="38" max="42" width="9.00390625" style="1" customWidth="1"/>
    <col min="43" max="43" width="9.8515625" style="1" customWidth="1"/>
    <col min="44" max="16384" width="9.00390625" style="1" customWidth="1"/>
  </cols>
  <sheetData>
    <row r="1" spans="1:16" ht="57">
      <c r="A1" s="1" t="s">
        <v>28</v>
      </c>
      <c r="L1" s="2" t="s">
        <v>0</v>
      </c>
      <c r="M1" s="32" t="s">
        <v>139</v>
      </c>
      <c r="O1" s="32"/>
      <c r="P1" s="33"/>
    </row>
    <row r="2" spans="13:18" ht="52.5" customHeight="1">
      <c r="M2" s="32" t="s">
        <v>27</v>
      </c>
      <c r="O2" s="32"/>
      <c r="P2" s="33"/>
      <c r="Q2" s="3"/>
      <c r="R2" s="3"/>
    </row>
    <row r="3" spans="12:16" ht="52.5" customHeight="1">
      <c r="L3" s="4"/>
      <c r="M3" s="32" t="s">
        <v>155</v>
      </c>
      <c r="O3" s="32"/>
      <c r="P3" s="33"/>
    </row>
    <row r="4" spans="12:16" ht="82.5" customHeight="1">
      <c r="L4" s="4"/>
      <c r="M4" s="4"/>
      <c r="N4" s="34"/>
      <c r="O4" s="32"/>
      <c r="P4" s="32"/>
    </row>
    <row r="5" spans="1:16" ht="54" customHeight="1">
      <c r="A5" s="69"/>
      <c r="B5" s="124" t="s">
        <v>29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7:16" ht="26.25" customHeight="1">
      <c r="G6" s="5"/>
      <c r="H6" s="5"/>
      <c r="I6" s="5"/>
      <c r="J6" s="5"/>
      <c r="P6" s="16" t="s">
        <v>1</v>
      </c>
    </row>
    <row r="7" spans="1:16" ht="12.75" customHeight="1">
      <c r="A7" s="106" t="s">
        <v>20</v>
      </c>
      <c r="B7" s="106" t="s">
        <v>30</v>
      </c>
      <c r="C7" s="106" t="s">
        <v>21</v>
      </c>
      <c r="D7" s="123" t="s">
        <v>31</v>
      </c>
      <c r="E7" s="111" t="s">
        <v>32</v>
      </c>
      <c r="F7" s="111"/>
      <c r="G7" s="111"/>
      <c r="H7" s="111"/>
      <c r="I7" s="111"/>
      <c r="J7" s="117" t="s">
        <v>33</v>
      </c>
      <c r="K7" s="118"/>
      <c r="L7" s="118"/>
      <c r="M7" s="118"/>
      <c r="N7" s="118"/>
      <c r="O7" s="119"/>
      <c r="P7" s="125" t="s">
        <v>2</v>
      </c>
    </row>
    <row r="8" spans="1:16" ht="29.25" customHeight="1">
      <c r="A8" s="106"/>
      <c r="B8" s="106"/>
      <c r="C8" s="106"/>
      <c r="D8" s="123"/>
      <c r="E8" s="111"/>
      <c r="F8" s="111"/>
      <c r="G8" s="111"/>
      <c r="H8" s="111"/>
      <c r="I8" s="111"/>
      <c r="J8" s="120"/>
      <c r="K8" s="121"/>
      <c r="L8" s="121"/>
      <c r="M8" s="121"/>
      <c r="N8" s="121"/>
      <c r="O8" s="122"/>
      <c r="P8" s="125"/>
    </row>
    <row r="9" spans="1:16" ht="39" customHeight="1">
      <c r="A9" s="106"/>
      <c r="B9" s="106"/>
      <c r="C9" s="106"/>
      <c r="D9" s="123"/>
      <c r="E9" s="114" t="s">
        <v>3</v>
      </c>
      <c r="F9" s="104" t="s">
        <v>12</v>
      </c>
      <c r="G9" s="103" t="s">
        <v>120</v>
      </c>
      <c r="H9" s="103"/>
      <c r="I9" s="104" t="s">
        <v>13</v>
      </c>
      <c r="J9" s="103" t="s">
        <v>3</v>
      </c>
      <c r="K9" s="104" t="s">
        <v>12</v>
      </c>
      <c r="L9" s="103" t="s">
        <v>120</v>
      </c>
      <c r="M9" s="103"/>
      <c r="N9" s="104" t="s">
        <v>13</v>
      </c>
      <c r="O9" s="44" t="s">
        <v>120</v>
      </c>
      <c r="P9" s="125"/>
    </row>
    <row r="10" spans="1:16" ht="15.75" customHeight="1">
      <c r="A10" s="106"/>
      <c r="B10" s="106"/>
      <c r="C10" s="106"/>
      <c r="D10" s="123"/>
      <c r="E10" s="115"/>
      <c r="F10" s="104"/>
      <c r="G10" s="126" t="s">
        <v>5</v>
      </c>
      <c r="H10" s="103" t="s">
        <v>4</v>
      </c>
      <c r="I10" s="104"/>
      <c r="J10" s="103"/>
      <c r="K10" s="104"/>
      <c r="L10" s="103" t="s">
        <v>5</v>
      </c>
      <c r="M10" s="103" t="s">
        <v>4</v>
      </c>
      <c r="N10" s="104"/>
      <c r="O10" s="103" t="s">
        <v>6</v>
      </c>
      <c r="P10" s="125"/>
    </row>
    <row r="11" spans="1:16" ht="12.75" customHeight="1">
      <c r="A11" s="106"/>
      <c r="B11" s="106"/>
      <c r="C11" s="106"/>
      <c r="D11" s="123"/>
      <c r="E11" s="115"/>
      <c r="F11" s="104"/>
      <c r="G11" s="126"/>
      <c r="H11" s="103"/>
      <c r="I11" s="104"/>
      <c r="J11" s="103"/>
      <c r="K11" s="104"/>
      <c r="L11" s="103"/>
      <c r="M11" s="103"/>
      <c r="N11" s="104"/>
      <c r="O11" s="103"/>
      <c r="P11" s="125"/>
    </row>
    <row r="12" spans="1:16" ht="15.75" customHeight="1">
      <c r="A12" s="106"/>
      <c r="B12" s="106"/>
      <c r="C12" s="106"/>
      <c r="D12" s="123"/>
      <c r="E12" s="115"/>
      <c r="F12" s="104"/>
      <c r="G12" s="126"/>
      <c r="H12" s="103"/>
      <c r="I12" s="104"/>
      <c r="J12" s="103"/>
      <c r="K12" s="104"/>
      <c r="L12" s="103"/>
      <c r="M12" s="103"/>
      <c r="N12" s="104"/>
      <c r="O12" s="103"/>
      <c r="P12" s="125"/>
    </row>
    <row r="13" spans="1:16" ht="124.5" customHeight="1">
      <c r="A13" s="106"/>
      <c r="B13" s="106"/>
      <c r="C13" s="106"/>
      <c r="D13" s="123"/>
      <c r="E13" s="116"/>
      <c r="F13" s="104"/>
      <c r="G13" s="126"/>
      <c r="H13" s="103"/>
      <c r="I13" s="104"/>
      <c r="J13" s="103"/>
      <c r="K13" s="104"/>
      <c r="L13" s="103"/>
      <c r="M13" s="103"/>
      <c r="N13" s="104"/>
      <c r="O13" s="103"/>
      <c r="P13" s="125"/>
    </row>
    <row r="14" spans="1:16" ht="42.75" customHeight="1">
      <c r="A14" s="10">
        <v>1</v>
      </c>
      <c r="B14" s="10">
        <v>2</v>
      </c>
      <c r="C14" s="10">
        <v>3</v>
      </c>
      <c r="D14" s="10">
        <v>4</v>
      </c>
      <c r="E14" s="10" t="s">
        <v>119</v>
      </c>
      <c r="F14" s="10">
        <v>6</v>
      </c>
      <c r="G14" s="11">
        <v>7</v>
      </c>
      <c r="H14" s="10">
        <v>8</v>
      </c>
      <c r="I14" s="10">
        <v>9</v>
      </c>
      <c r="J14" s="10" t="s">
        <v>118</v>
      </c>
      <c r="K14" s="10">
        <v>11</v>
      </c>
      <c r="L14" s="11">
        <v>12</v>
      </c>
      <c r="M14" s="10">
        <v>13</v>
      </c>
      <c r="N14" s="10">
        <v>14</v>
      </c>
      <c r="O14" s="10">
        <v>15</v>
      </c>
      <c r="P14" s="12" t="s">
        <v>117</v>
      </c>
    </row>
    <row r="15" spans="1:16" s="6" customFormat="1" ht="60.75" customHeight="1">
      <c r="A15" s="24" t="s">
        <v>34</v>
      </c>
      <c r="B15" s="24"/>
      <c r="C15" s="52"/>
      <c r="D15" s="35" t="s">
        <v>7</v>
      </c>
      <c r="E15" s="54">
        <f>E16</f>
        <v>27147312</v>
      </c>
      <c r="F15" s="54">
        <f>F16</f>
        <v>27147312</v>
      </c>
      <c r="G15" s="54">
        <f aca="true" t="shared" si="0" ref="G15:N15">G16</f>
        <v>17334351</v>
      </c>
      <c r="H15" s="54">
        <f t="shared" si="0"/>
        <v>1155541</v>
      </c>
      <c r="I15" s="54">
        <f t="shared" si="0"/>
        <v>0</v>
      </c>
      <c r="J15" s="54">
        <f t="shared" si="0"/>
        <v>1039810</v>
      </c>
      <c r="K15" s="54">
        <f t="shared" si="0"/>
        <v>3638</v>
      </c>
      <c r="L15" s="54">
        <f t="shared" si="0"/>
        <v>0</v>
      </c>
      <c r="M15" s="54">
        <f t="shared" si="0"/>
        <v>0</v>
      </c>
      <c r="N15" s="54">
        <f t="shared" si="0"/>
        <v>1036172</v>
      </c>
      <c r="O15" s="54">
        <f>O16</f>
        <v>1036172</v>
      </c>
      <c r="P15" s="54">
        <f>P16</f>
        <v>28187122</v>
      </c>
    </row>
    <row r="16" spans="1:16" s="6" customFormat="1" ht="54.75" customHeight="1">
      <c r="A16" s="24" t="s">
        <v>35</v>
      </c>
      <c r="B16" s="52"/>
      <c r="C16" s="52"/>
      <c r="D16" s="35" t="s">
        <v>7</v>
      </c>
      <c r="E16" s="54">
        <f>E17+E18+E27+E26+E19+E21+E24+E28+E29+E31</f>
        <v>27147312</v>
      </c>
      <c r="F16" s="54">
        <f aca="true" t="shared" si="1" ref="F16:P16">F17+F18+F27+F26+F19+F21+F24+F28+F29+F31</f>
        <v>27147312</v>
      </c>
      <c r="G16" s="54">
        <f t="shared" si="1"/>
        <v>17334351</v>
      </c>
      <c r="H16" s="54">
        <f t="shared" si="1"/>
        <v>1155541</v>
      </c>
      <c r="I16" s="54">
        <f t="shared" si="1"/>
        <v>0</v>
      </c>
      <c r="J16" s="54">
        <f>J17+J18+J27+J26+J19+J21+J24+J28+J29+J31</f>
        <v>1039810</v>
      </c>
      <c r="K16" s="54">
        <f t="shared" si="1"/>
        <v>3638</v>
      </c>
      <c r="L16" s="54">
        <f t="shared" si="1"/>
        <v>0</v>
      </c>
      <c r="M16" s="54">
        <f t="shared" si="1"/>
        <v>0</v>
      </c>
      <c r="N16" s="54">
        <f>N17+N18+N27+N26+N19+N21+N24+N28+N29+N31</f>
        <v>1036172</v>
      </c>
      <c r="O16" s="54">
        <f t="shared" si="1"/>
        <v>1036172</v>
      </c>
      <c r="P16" s="54">
        <f t="shared" si="1"/>
        <v>28187122</v>
      </c>
    </row>
    <row r="17" spans="1:16" s="6" customFormat="1" ht="131.25" customHeight="1">
      <c r="A17" s="17" t="s">
        <v>36</v>
      </c>
      <c r="B17" s="17" t="s">
        <v>37</v>
      </c>
      <c r="C17" s="17" t="s">
        <v>14</v>
      </c>
      <c r="D17" s="36" t="s">
        <v>141</v>
      </c>
      <c r="E17" s="55">
        <f>F17</f>
        <v>0</v>
      </c>
      <c r="F17" s="55">
        <f>23060600+25200+74070+22465-322025-22860310</f>
        <v>0</v>
      </c>
      <c r="G17" s="56">
        <f>15593875-15593875</f>
        <v>0</v>
      </c>
      <c r="H17" s="55">
        <f>1094034-1094034</f>
        <v>0</v>
      </c>
      <c r="I17" s="55"/>
      <c r="J17" s="56">
        <f>K17+N17</f>
        <v>0</v>
      </c>
      <c r="K17" s="56">
        <f>3638-3638</f>
        <v>0</v>
      </c>
      <c r="L17" s="56"/>
      <c r="M17" s="56"/>
      <c r="N17" s="56">
        <f>O17</f>
        <v>0</v>
      </c>
      <c r="O17" s="56">
        <f>130000+379400+48772-558172</f>
        <v>0</v>
      </c>
      <c r="P17" s="56">
        <f>E17+J17</f>
        <v>0</v>
      </c>
    </row>
    <row r="18" spans="1:16" s="6" customFormat="1" ht="66" customHeight="1">
      <c r="A18" s="17" t="s">
        <v>144</v>
      </c>
      <c r="B18" s="17" t="s">
        <v>145</v>
      </c>
      <c r="C18" s="17" t="s">
        <v>14</v>
      </c>
      <c r="D18" s="36" t="s">
        <v>146</v>
      </c>
      <c r="E18" s="55">
        <f>F18</f>
        <v>25420110</v>
      </c>
      <c r="F18" s="55">
        <f>23060600+25200+74070+22465-322025+190000+283500+1916300+20000+50000+100000</f>
        <v>25420110</v>
      </c>
      <c r="G18" s="56">
        <f>15593875+1570738+81967</f>
        <v>17246580</v>
      </c>
      <c r="H18" s="55">
        <v>1094034</v>
      </c>
      <c r="I18" s="55"/>
      <c r="J18" s="56">
        <f>K18+N18</f>
        <v>491810</v>
      </c>
      <c r="K18" s="56">
        <v>3638</v>
      </c>
      <c r="L18" s="56"/>
      <c r="M18" s="56"/>
      <c r="N18" s="56">
        <f>O18</f>
        <v>488172</v>
      </c>
      <c r="O18" s="56">
        <f>130000+379400+48772-20000-50000</f>
        <v>488172</v>
      </c>
      <c r="P18" s="56">
        <f>E18+J18</f>
        <v>25911920</v>
      </c>
    </row>
    <row r="19" spans="1:16" s="6" customFormat="1" ht="50.25" customHeight="1">
      <c r="A19" s="17" t="s">
        <v>42</v>
      </c>
      <c r="B19" s="18" t="s">
        <v>43</v>
      </c>
      <c r="C19" s="18"/>
      <c r="D19" s="37" t="s">
        <v>44</v>
      </c>
      <c r="E19" s="55">
        <f>E20</f>
        <v>52825</v>
      </c>
      <c r="F19" s="55">
        <f>F20</f>
        <v>52825</v>
      </c>
      <c r="G19" s="56"/>
      <c r="H19" s="56"/>
      <c r="I19" s="56"/>
      <c r="J19" s="56"/>
      <c r="K19" s="56"/>
      <c r="L19" s="56"/>
      <c r="M19" s="56"/>
      <c r="N19" s="56"/>
      <c r="O19" s="56"/>
      <c r="P19" s="56">
        <f aca="true" t="shared" si="2" ref="P19:P30">E19+J19</f>
        <v>52825</v>
      </c>
    </row>
    <row r="20" spans="1:18" s="6" customFormat="1" ht="48.75" customHeight="1">
      <c r="A20" s="17" t="s">
        <v>45</v>
      </c>
      <c r="B20" s="18" t="s">
        <v>46</v>
      </c>
      <c r="C20" s="18" t="s">
        <v>15</v>
      </c>
      <c r="D20" s="36" t="s">
        <v>47</v>
      </c>
      <c r="E20" s="55">
        <f>F20</f>
        <v>52825</v>
      </c>
      <c r="F20" s="55">
        <f>31700+21125</f>
        <v>52825</v>
      </c>
      <c r="G20" s="56"/>
      <c r="H20" s="56"/>
      <c r="I20" s="56"/>
      <c r="J20" s="56"/>
      <c r="K20" s="56"/>
      <c r="L20" s="56"/>
      <c r="M20" s="56"/>
      <c r="N20" s="56"/>
      <c r="O20" s="56"/>
      <c r="P20" s="56">
        <f t="shared" si="2"/>
        <v>52825</v>
      </c>
      <c r="Q20" s="8"/>
      <c r="R20" s="8"/>
    </row>
    <row r="21" spans="1:16" s="6" customFormat="1" ht="51" customHeight="1">
      <c r="A21" s="17" t="s">
        <v>48</v>
      </c>
      <c r="B21" s="18" t="s">
        <v>49</v>
      </c>
      <c r="C21" s="19"/>
      <c r="D21" s="36" t="s">
        <v>50</v>
      </c>
      <c r="E21" s="55">
        <f>E22+E23</f>
        <v>15000</v>
      </c>
      <c r="F21" s="55">
        <f>F22+F23</f>
        <v>15000</v>
      </c>
      <c r="G21" s="56"/>
      <c r="H21" s="56"/>
      <c r="I21" s="56"/>
      <c r="J21" s="56"/>
      <c r="K21" s="56"/>
      <c r="L21" s="56"/>
      <c r="M21" s="56"/>
      <c r="N21" s="56"/>
      <c r="O21" s="56"/>
      <c r="P21" s="56">
        <f t="shared" si="2"/>
        <v>15000</v>
      </c>
    </row>
    <row r="22" spans="1:16" s="6" customFormat="1" ht="81" customHeight="1">
      <c r="A22" s="17" t="s">
        <v>51</v>
      </c>
      <c r="B22" s="18" t="s">
        <v>52</v>
      </c>
      <c r="C22" s="18" t="s">
        <v>15</v>
      </c>
      <c r="D22" s="36" t="s">
        <v>53</v>
      </c>
      <c r="E22" s="55">
        <f aca="true" t="shared" si="3" ref="E22:E31">F22</f>
        <v>5000</v>
      </c>
      <c r="F22" s="55">
        <v>5000</v>
      </c>
      <c r="G22" s="56"/>
      <c r="H22" s="56"/>
      <c r="I22" s="56"/>
      <c r="J22" s="56"/>
      <c r="K22" s="56"/>
      <c r="L22" s="56"/>
      <c r="M22" s="56"/>
      <c r="N22" s="56"/>
      <c r="O22" s="56"/>
      <c r="P22" s="56">
        <f t="shared" si="2"/>
        <v>5000</v>
      </c>
    </row>
    <row r="23" spans="1:16" s="6" customFormat="1" ht="51" customHeight="1">
      <c r="A23" s="17" t="s">
        <v>54</v>
      </c>
      <c r="B23" s="18" t="s">
        <v>55</v>
      </c>
      <c r="C23" s="18" t="s">
        <v>15</v>
      </c>
      <c r="D23" s="36" t="s">
        <v>56</v>
      </c>
      <c r="E23" s="55">
        <f t="shared" si="3"/>
        <v>10000</v>
      </c>
      <c r="F23" s="56">
        <v>10000</v>
      </c>
      <c r="G23" s="56"/>
      <c r="H23" s="56"/>
      <c r="I23" s="56"/>
      <c r="J23" s="56"/>
      <c r="K23" s="56"/>
      <c r="L23" s="56"/>
      <c r="M23" s="56"/>
      <c r="N23" s="56"/>
      <c r="O23" s="56"/>
      <c r="P23" s="56">
        <f t="shared" si="2"/>
        <v>10000</v>
      </c>
    </row>
    <row r="24" spans="1:16" s="6" customFormat="1" ht="53.25" customHeight="1">
      <c r="A24" s="17" t="s">
        <v>57</v>
      </c>
      <c r="B24" s="18" t="s">
        <v>58</v>
      </c>
      <c r="C24" s="18"/>
      <c r="D24" s="36" t="s">
        <v>124</v>
      </c>
      <c r="E24" s="55">
        <f>F24</f>
        <v>5300</v>
      </c>
      <c r="F24" s="56">
        <f>F25</f>
        <v>5300</v>
      </c>
      <c r="G24" s="56"/>
      <c r="H24" s="56"/>
      <c r="I24" s="56"/>
      <c r="J24" s="56"/>
      <c r="K24" s="56"/>
      <c r="L24" s="56"/>
      <c r="M24" s="56"/>
      <c r="N24" s="56"/>
      <c r="O24" s="56"/>
      <c r="P24" s="56">
        <f t="shared" si="2"/>
        <v>5300</v>
      </c>
    </row>
    <row r="25" spans="1:16" s="6" customFormat="1" ht="85.5" customHeight="1">
      <c r="A25" s="17" t="s">
        <v>125</v>
      </c>
      <c r="B25" s="18" t="s">
        <v>126</v>
      </c>
      <c r="C25" s="18" t="s">
        <v>15</v>
      </c>
      <c r="D25" s="36" t="s">
        <v>127</v>
      </c>
      <c r="E25" s="55">
        <f t="shared" si="3"/>
        <v>5300</v>
      </c>
      <c r="F25" s="56">
        <v>5300</v>
      </c>
      <c r="G25" s="56"/>
      <c r="H25" s="56"/>
      <c r="I25" s="56"/>
      <c r="J25" s="56"/>
      <c r="K25" s="56"/>
      <c r="L25" s="56"/>
      <c r="M25" s="56"/>
      <c r="N25" s="56"/>
      <c r="O25" s="56"/>
      <c r="P25" s="56">
        <f t="shared" si="2"/>
        <v>5300</v>
      </c>
    </row>
    <row r="26" spans="1:16" s="6" customFormat="1" ht="50.25" customHeight="1">
      <c r="A26" s="17" t="s">
        <v>40</v>
      </c>
      <c r="B26" s="18" t="s">
        <v>41</v>
      </c>
      <c r="C26" s="18" t="s">
        <v>23</v>
      </c>
      <c r="D26" s="37" t="s">
        <v>26</v>
      </c>
      <c r="E26" s="55">
        <f>F26</f>
        <v>107080</v>
      </c>
      <c r="F26" s="55">
        <f>24170+82910</f>
        <v>107080</v>
      </c>
      <c r="G26" s="56">
        <f>19812+67959</f>
        <v>87771</v>
      </c>
      <c r="H26" s="56"/>
      <c r="I26" s="56"/>
      <c r="J26" s="56"/>
      <c r="K26" s="56"/>
      <c r="L26" s="56"/>
      <c r="M26" s="56"/>
      <c r="N26" s="56"/>
      <c r="O26" s="56"/>
      <c r="P26" s="56">
        <f>E26+J26</f>
        <v>107080</v>
      </c>
    </row>
    <row r="27" spans="1:16" s="6" customFormat="1" ht="50.25" customHeight="1">
      <c r="A27" s="17" t="s">
        <v>38</v>
      </c>
      <c r="B27" s="18" t="s">
        <v>39</v>
      </c>
      <c r="C27" s="18" t="s">
        <v>16</v>
      </c>
      <c r="D27" s="37" t="s">
        <v>8</v>
      </c>
      <c r="E27" s="55">
        <f t="shared" si="3"/>
        <v>60000</v>
      </c>
      <c r="F27" s="55">
        <v>60000</v>
      </c>
      <c r="G27" s="56"/>
      <c r="H27" s="56"/>
      <c r="I27" s="56"/>
      <c r="J27" s="56"/>
      <c r="K27" s="56"/>
      <c r="L27" s="56"/>
      <c r="M27" s="56"/>
      <c r="N27" s="56"/>
      <c r="O27" s="56"/>
      <c r="P27" s="56">
        <f>E27+J27</f>
        <v>60000</v>
      </c>
    </row>
    <row r="28" spans="1:18" s="6" customFormat="1" ht="87.75" customHeight="1">
      <c r="A28" s="17" t="s">
        <v>59</v>
      </c>
      <c r="B28" s="20" t="s">
        <v>60</v>
      </c>
      <c r="C28" s="18" t="s">
        <v>25</v>
      </c>
      <c r="D28" s="36" t="s">
        <v>24</v>
      </c>
      <c r="E28" s="55">
        <f t="shared" si="3"/>
        <v>44800</v>
      </c>
      <c r="F28" s="56">
        <v>44800</v>
      </c>
      <c r="G28" s="56"/>
      <c r="H28" s="56"/>
      <c r="I28" s="56"/>
      <c r="J28" s="56"/>
      <c r="K28" s="56"/>
      <c r="L28" s="56"/>
      <c r="M28" s="56"/>
      <c r="N28" s="56"/>
      <c r="O28" s="56"/>
      <c r="P28" s="56">
        <f t="shared" si="2"/>
        <v>44800</v>
      </c>
      <c r="Q28" s="8"/>
      <c r="R28" s="8"/>
    </row>
    <row r="29" spans="1:18" s="6" customFormat="1" ht="60.75" customHeight="1">
      <c r="A29" s="17" t="s">
        <v>123</v>
      </c>
      <c r="B29" s="20" t="s">
        <v>122</v>
      </c>
      <c r="C29" s="18"/>
      <c r="D29" s="65" t="s">
        <v>128</v>
      </c>
      <c r="E29" s="55">
        <f>F29</f>
        <v>70000</v>
      </c>
      <c r="F29" s="56">
        <f>F30</f>
        <v>70000</v>
      </c>
      <c r="G29" s="56"/>
      <c r="H29" s="56"/>
      <c r="I29" s="56"/>
      <c r="J29" s="56"/>
      <c r="K29" s="56"/>
      <c r="L29" s="56"/>
      <c r="M29" s="56"/>
      <c r="N29" s="56"/>
      <c r="O29" s="56"/>
      <c r="P29" s="56">
        <f t="shared" si="2"/>
        <v>70000</v>
      </c>
      <c r="Q29" s="8"/>
      <c r="R29" s="8"/>
    </row>
    <row r="30" spans="1:18" s="6" customFormat="1" ht="128.25" customHeight="1">
      <c r="A30" s="17" t="s">
        <v>130</v>
      </c>
      <c r="B30" s="18" t="s">
        <v>131</v>
      </c>
      <c r="C30" s="18" t="s">
        <v>17</v>
      </c>
      <c r="D30" s="66" t="s">
        <v>129</v>
      </c>
      <c r="E30" s="55">
        <f t="shared" si="3"/>
        <v>70000</v>
      </c>
      <c r="F30" s="56">
        <v>70000</v>
      </c>
      <c r="G30" s="56"/>
      <c r="H30" s="56"/>
      <c r="I30" s="56"/>
      <c r="J30" s="56"/>
      <c r="K30" s="56"/>
      <c r="L30" s="56"/>
      <c r="M30" s="56"/>
      <c r="N30" s="56"/>
      <c r="O30" s="56"/>
      <c r="P30" s="56">
        <f t="shared" si="2"/>
        <v>70000</v>
      </c>
      <c r="Q30" s="8"/>
      <c r="R30" s="8"/>
    </row>
    <row r="31" spans="1:18" s="6" customFormat="1" ht="53.25" customHeight="1">
      <c r="A31" s="17" t="s">
        <v>112</v>
      </c>
      <c r="B31" s="17" t="s">
        <v>113</v>
      </c>
      <c r="C31" s="17" t="s">
        <v>114</v>
      </c>
      <c r="D31" s="36" t="s">
        <v>115</v>
      </c>
      <c r="E31" s="55">
        <f t="shared" si="3"/>
        <v>1372197</v>
      </c>
      <c r="F31" s="56">
        <f>463730+322025+191442+395000</f>
        <v>1372197</v>
      </c>
      <c r="G31" s="56"/>
      <c r="H31" s="56">
        <f>179197-117690</f>
        <v>61507</v>
      </c>
      <c r="I31" s="56"/>
      <c r="J31" s="56">
        <f>K31+N31</f>
        <v>548000</v>
      </c>
      <c r="K31" s="56"/>
      <c r="L31" s="56"/>
      <c r="M31" s="56"/>
      <c r="N31" s="56">
        <f>O31</f>
        <v>548000</v>
      </c>
      <c r="O31" s="56">
        <f>199000+199000+150000</f>
        <v>548000</v>
      </c>
      <c r="P31" s="56">
        <f>E31+J31</f>
        <v>1920197</v>
      </c>
      <c r="Q31" s="8"/>
      <c r="R31" s="8"/>
    </row>
    <row r="32" spans="1:18" s="23" customFormat="1" ht="52.5" customHeight="1">
      <c r="A32" s="24" t="s">
        <v>61</v>
      </c>
      <c r="B32" s="24"/>
      <c r="C32" s="24"/>
      <c r="D32" s="35" t="s">
        <v>9</v>
      </c>
      <c r="E32" s="57">
        <f>E33</f>
        <v>3678290</v>
      </c>
      <c r="F32" s="57">
        <f aca="true" t="shared" si="4" ref="F32:P32">F33</f>
        <v>3678290</v>
      </c>
      <c r="G32" s="57">
        <f t="shared" si="4"/>
        <v>1883791</v>
      </c>
      <c r="H32" s="57">
        <f t="shared" si="4"/>
        <v>1295269</v>
      </c>
      <c r="I32" s="57">
        <f t="shared" si="4"/>
        <v>0</v>
      </c>
      <c r="J32" s="57">
        <f t="shared" si="4"/>
        <v>3349356.8</v>
      </c>
      <c r="K32" s="57">
        <f t="shared" si="4"/>
        <v>210440</v>
      </c>
      <c r="L32" s="57">
        <f t="shared" si="4"/>
        <v>47826</v>
      </c>
      <c r="M32" s="57">
        <f t="shared" si="4"/>
        <v>63713</v>
      </c>
      <c r="N32" s="57">
        <f t="shared" si="4"/>
        <v>3138916.8</v>
      </c>
      <c r="O32" s="57">
        <f t="shared" si="4"/>
        <v>3138916.8</v>
      </c>
      <c r="P32" s="57">
        <f t="shared" si="4"/>
        <v>7027646.8</v>
      </c>
      <c r="Q32" s="22"/>
      <c r="R32" s="22"/>
    </row>
    <row r="33" spans="1:16" s="23" customFormat="1" ht="54.75" customHeight="1">
      <c r="A33" s="24" t="s">
        <v>62</v>
      </c>
      <c r="B33" s="52"/>
      <c r="C33" s="53"/>
      <c r="D33" s="35" t="s">
        <v>9</v>
      </c>
      <c r="E33" s="58">
        <f aca="true" t="shared" si="5" ref="E33:N33">+E35</f>
        <v>3678290</v>
      </c>
      <c r="F33" s="58">
        <f t="shared" si="5"/>
        <v>3678290</v>
      </c>
      <c r="G33" s="59">
        <f t="shared" si="5"/>
        <v>1883791</v>
      </c>
      <c r="H33" s="59">
        <f t="shared" si="5"/>
        <v>1295269</v>
      </c>
      <c r="I33" s="59"/>
      <c r="J33" s="59">
        <f t="shared" si="5"/>
        <v>3349356.8</v>
      </c>
      <c r="K33" s="59">
        <f t="shared" si="5"/>
        <v>210440</v>
      </c>
      <c r="L33" s="59">
        <f t="shared" si="5"/>
        <v>47826</v>
      </c>
      <c r="M33" s="59">
        <f t="shared" si="5"/>
        <v>63713</v>
      </c>
      <c r="N33" s="59">
        <f t="shared" si="5"/>
        <v>3138916.8</v>
      </c>
      <c r="O33" s="59">
        <f>O35</f>
        <v>3138916.8</v>
      </c>
      <c r="P33" s="59">
        <f>+P35</f>
        <v>7027646.8</v>
      </c>
    </row>
    <row r="34" spans="1:16" s="6" customFormat="1" ht="54.75" customHeight="1">
      <c r="A34" s="17" t="s">
        <v>132</v>
      </c>
      <c r="B34" s="17" t="s">
        <v>133</v>
      </c>
      <c r="C34" s="17"/>
      <c r="D34" s="67" t="s">
        <v>136</v>
      </c>
      <c r="E34" s="55">
        <f>E35</f>
        <v>3678290</v>
      </c>
      <c r="F34" s="55">
        <f>F35</f>
        <v>3678290</v>
      </c>
      <c r="G34" s="55">
        <f aca="true" t="shared" si="6" ref="G34:O34">G35</f>
        <v>1883791</v>
      </c>
      <c r="H34" s="55">
        <f t="shared" si="6"/>
        <v>1295269</v>
      </c>
      <c r="I34" s="55">
        <f t="shared" si="6"/>
        <v>0</v>
      </c>
      <c r="J34" s="55">
        <f t="shared" si="6"/>
        <v>3349356.8</v>
      </c>
      <c r="K34" s="55">
        <f t="shared" si="6"/>
        <v>210440</v>
      </c>
      <c r="L34" s="55">
        <f t="shared" si="6"/>
        <v>47826</v>
      </c>
      <c r="M34" s="55">
        <f t="shared" si="6"/>
        <v>63713</v>
      </c>
      <c r="N34" s="55">
        <f t="shared" si="6"/>
        <v>3138916.8</v>
      </c>
      <c r="O34" s="55">
        <f t="shared" si="6"/>
        <v>3138916.8</v>
      </c>
      <c r="P34" s="55">
        <f>P35</f>
        <v>7027646.8</v>
      </c>
    </row>
    <row r="35" spans="1:16" s="21" customFormat="1" ht="87" customHeight="1">
      <c r="A35" s="17" t="s">
        <v>134</v>
      </c>
      <c r="B35" s="17" t="s">
        <v>135</v>
      </c>
      <c r="C35" s="17" t="s">
        <v>17</v>
      </c>
      <c r="D35" s="68" t="s">
        <v>137</v>
      </c>
      <c r="E35" s="55">
        <f>F35</f>
        <v>3678290</v>
      </c>
      <c r="F35" s="55">
        <f>11888690-217100-7993300</f>
        <v>3678290</v>
      </c>
      <c r="G35" s="55">
        <f>6167497-16800-4266906</f>
        <v>1883791</v>
      </c>
      <c r="H35" s="55">
        <f>3618385-200300-2122816</f>
        <v>1295269</v>
      </c>
      <c r="I35" s="55"/>
      <c r="J35" s="56">
        <f>K35+N35</f>
        <v>3349356.8</v>
      </c>
      <c r="K35" s="55">
        <f>675594-465154</f>
        <v>210440</v>
      </c>
      <c r="L35" s="56">
        <f>302835-255009</f>
        <v>47826</v>
      </c>
      <c r="M35" s="56">
        <f>220951-157238</f>
        <v>63713</v>
      </c>
      <c r="N35" s="55">
        <f>+O35</f>
        <v>3138916.8</v>
      </c>
      <c r="O35" s="55">
        <f>3145401.8+1250000+1167364+1082636+217100-3723585</f>
        <v>3138916.8</v>
      </c>
      <c r="P35" s="56">
        <f>E35+J35</f>
        <v>7027646.8</v>
      </c>
    </row>
    <row r="36" spans="1:19" s="23" customFormat="1" ht="91.5" customHeight="1">
      <c r="A36" s="24" t="s">
        <v>63</v>
      </c>
      <c r="B36" s="24"/>
      <c r="C36" s="24"/>
      <c r="D36" s="39" t="s">
        <v>10</v>
      </c>
      <c r="E36" s="54">
        <f>E37</f>
        <v>158734640.06</v>
      </c>
      <c r="F36" s="54">
        <f>F37</f>
        <v>158734640.06</v>
      </c>
      <c r="G36" s="54">
        <f aca="true" t="shared" si="7" ref="G36:P36">G37</f>
        <v>13178111</v>
      </c>
      <c r="H36" s="54">
        <f t="shared" si="7"/>
        <v>575036</v>
      </c>
      <c r="I36" s="54">
        <f t="shared" si="7"/>
        <v>0</v>
      </c>
      <c r="J36" s="54">
        <f t="shared" si="7"/>
        <v>436307.94</v>
      </c>
      <c r="K36" s="54">
        <f t="shared" si="7"/>
        <v>366380</v>
      </c>
      <c r="L36" s="54">
        <f t="shared" si="7"/>
        <v>233280</v>
      </c>
      <c r="M36" s="54">
        <f t="shared" si="7"/>
        <v>39977</v>
      </c>
      <c r="N36" s="54">
        <f t="shared" si="7"/>
        <v>69927.94</v>
      </c>
      <c r="O36" s="54">
        <f t="shared" si="7"/>
        <v>69927.94</v>
      </c>
      <c r="P36" s="54">
        <f t="shared" si="7"/>
        <v>159170948</v>
      </c>
      <c r="Q36" s="25"/>
      <c r="R36" s="25"/>
      <c r="S36" s="25"/>
    </row>
    <row r="37" spans="1:19" s="23" customFormat="1" ht="93.75" customHeight="1">
      <c r="A37" s="26" t="s">
        <v>64</v>
      </c>
      <c r="B37" s="26"/>
      <c r="C37" s="26"/>
      <c r="D37" s="39" t="s">
        <v>10</v>
      </c>
      <c r="E37" s="60">
        <f>E38+E39+E55+E56+E59+E63+E61</f>
        <v>158734640.06</v>
      </c>
      <c r="F37" s="60">
        <f aca="true" t="shared" si="8" ref="F37:O37">F38+F39+F55+F56+F59+F63+F61</f>
        <v>158734640.06</v>
      </c>
      <c r="G37" s="60">
        <f t="shared" si="8"/>
        <v>13178111</v>
      </c>
      <c r="H37" s="60">
        <f t="shared" si="8"/>
        <v>575036</v>
      </c>
      <c r="I37" s="60">
        <f t="shared" si="8"/>
        <v>0</v>
      </c>
      <c r="J37" s="60">
        <f t="shared" si="8"/>
        <v>436307.94</v>
      </c>
      <c r="K37" s="60">
        <f t="shared" si="8"/>
        <v>366380</v>
      </c>
      <c r="L37" s="60">
        <f t="shared" si="8"/>
        <v>233280</v>
      </c>
      <c r="M37" s="60">
        <f t="shared" si="8"/>
        <v>39977</v>
      </c>
      <c r="N37" s="60">
        <f t="shared" si="8"/>
        <v>69927.94</v>
      </c>
      <c r="O37" s="60">
        <f t="shared" si="8"/>
        <v>69927.94</v>
      </c>
      <c r="P37" s="60">
        <f>P38+P39+P55+P56+P59+P63+P61</f>
        <v>159170948</v>
      </c>
      <c r="Q37" s="25"/>
      <c r="R37" s="25"/>
      <c r="S37" s="25"/>
    </row>
    <row r="38" spans="1:19" s="6" customFormat="1" ht="131.25" customHeight="1">
      <c r="A38" s="27" t="s">
        <v>65</v>
      </c>
      <c r="B38" s="17" t="s">
        <v>66</v>
      </c>
      <c r="C38" s="17" t="s">
        <v>22</v>
      </c>
      <c r="D38" s="38" t="s">
        <v>138</v>
      </c>
      <c r="E38" s="56">
        <f>F38</f>
        <v>887418</v>
      </c>
      <c r="F38" s="56">
        <f>947418-60000</f>
        <v>887418</v>
      </c>
      <c r="G38" s="56"/>
      <c r="H38" s="56"/>
      <c r="I38" s="56"/>
      <c r="J38" s="56"/>
      <c r="K38" s="56"/>
      <c r="L38" s="56"/>
      <c r="M38" s="56"/>
      <c r="N38" s="56"/>
      <c r="O38" s="56"/>
      <c r="P38" s="61">
        <f>E38+J38</f>
        <v>887418</v>
      </c>
      <c r="Q38" s="9"/>
      <c r="R38" s="9"/>
      <c r="S38" s="9"/>
    </row>
    <row r="39" spans="1:19" s="6" customFormat="1" ht="83.25" customHeight="1">
      <c r="A39" s="27" t="s">
        <v>67</v>
      </c>
      <c r="B39" s="17" t="s">
        <v>68</v>
      </c>
      <c r="C39" s="17"/>
      <c r="D39" s="38" t="s">
        <v>69</v>
      </c>
      <c r="E39" s="56">
        <f>SUM(E40:E48)</f>
        <v>136205772</v>
      </c>
      <c r="F39" s="56">
        <f>SUM(F40:F48)</f>
        <v>136205772</v>
      </c>
      <c r="G39" s="56">
        <f aca="true" t="shared" si="9" ref="G39:O39">SUM(G40:G48)</f>
        <v>0</v>
      </c>
      <c r="H39" s="56">
        <f t="shared" si="9"/>
        <v>0</v>
      </c>
      <c r="I39" s="56">
        <f>SUM(I40:I48)</f>
        <v>0</v>
      </c>
      <c r="J39" s="56">
        <f t="shared" si="9"/>
        <v>0</v>
      </c>
      <c r="K39" s="56">
        <f t="shared" si="9"/>
        <v>0</v>
      </c>
      <c r="L39" s="56">
        <f t="shared" si="9"/>
        <v>0</v>
      </c>
      <c r="M39" s="56">
        <f t="shared" si="9"/>
        <v>0</v>
      </c>
      <c r="N39" s="56">
        <f t="shared" si="9"/>
        <v>0</v>
      </c>
      <c r="O39" s="56">
        <f t="shared" si="9"/>
        <v>0</v>
      </c>
      <c r="P39" s="61">
        <f aca="true" t="shared" si="10" ref="P39:P55">E39+J39</f>
        <v>136205772</v>
      </c>
      <c r="Q39" s="9"/>
      <c r="R39" s="9"/>
      <c r="S39" s="9"/>
    </row>
    <row r="40" spans="1:16" s="7" customFormat="1" ht="47.25" customHeight="1">
      <c r="A40" s="29" t="s">
        <v>70</v>
      </c>
      <c r="B40" s="20" t="s">
        <v>71</v>
      </c>
      <c r="C40" s="20" t="s">
        <v>15</v>
      </c>
      <c r="D40" s="46" t="s">
        <v>72</v>
      </c>
      <c r="E40" s="56">
        <f>F40</f>
        <v>1321506</v>
      </c>
      <c r="F40" s="55">
        <v>1321506</v>
      </c>
      <c r="G40" s="62"/>
      <c r="H40" s="62"/>
      <c r="I40" s="62"/>
      <c r="J40" s="62"/>
      <c r="K40" s="62"/>
      <c r="L40" s="62"/>
      <c r="M40" s="62"/>
      <c r="N40" s="62"/>
      <c r="O40" s="62"/>
      <c r="P40" s="61">
        <f t="shared" si="10"/>
        <v>1321506</v>
      </c>
    </row>
    <row r="41" spans="1:16" s="7" customFormat="1" ht="54.75" customHeight="1">
      <c r="A41" s="29" t="s">
        <v>73</v>
      </c>
      <c r="B41" s="20" t="s">
        <v>74</v>
      </c>
      <c r="C41" s="20" t="s">
        <v>15</v>
      </c>
      <c r="D41" s="47" t="s">
        <v>142</v>
      </c>
      <c r="E41" s="56">
        <f aca="true" t="shared" si="11" ref="E41:E48">F41</f>
        <v>1168070</v>
      </c>
      <c r="F41" s="55">
        <f>1170070-2000</f>
        <v>1168070</v>
      </c>
      <c r="G41" s="62"/>
      <c r="H41" s="62"/>
      <c r="I41" s="62"/>
      <c r="J41" s="62"/>
      <c r="K41" s="62"/>
      <c r="L41" s="62"/>
      <c r="M41" s="62"/>
      <c r="N41" s="62"/>
      <c r="O41" s="62"/>
      <c r="P41" s="61">
        <f t="shared" si="10"/>
        <v>1168070</v>
      </c>
    </row>
    <row r="42" spans="1:16" s="7" customFormat="1" ht="57" customHeight="1">
      <c r="A42" s="29" t="s">
        <v>75</v>
      </c>
      <c r="B42" s="20" t="s">
        <v>76</v>
      </c>
      <c r="C42" s="20" t="s">
        <v>15</v>
      </c>
      <c r="D42" s="46" t="s">
        <v>77</v>
      </c>
      <c r="E42" s="56">
        <f t="shared" si="11"/>
        <v>69762300</v>
      </c>
      <c r="F42" s="55">
        <f>72312300-2550000</f>
        <v>69762300</v>
      </c>
      <c r="G42" s="62"/>
      <c r="H42" s="62"/>
      <c r="I42" s="62"/>
      <c r="J42" s="62"/>
      <c r="K42" s="62"/>
      <c r="L42" s="62"/>
      <c r="M42" s="62"/>
      <c r="N42" s="62"/>
      <c r="O42" s="62"/>
      <c r="P42" s="61">
        <f t="shared" si="10"/>
        <v>69762300</v>
      </c>
    </row>
    <row r="43" spans="1:16" s="7" customFormat="1" ht="59.25" customHeight="1">
      <c r="A43" s="29" t="s">
        <v>78</v>
      </c>
      <c r="B43" s="20" t="s">
        <v>79</v>
      </c>
      <c r="C43" s="20" t="s">
        <v>15</v>
      </c>
      <c r="D43" s="46" t="s">
        <v>80</v>
      </c>
      <c r="E43" s="56">
        <f t="shared" si="11"/>
        <v>8769650</v>
      </c>
      <c r="F43" s="55">
        <v>8769650</v>
      </c>
      <c r="G43" s="62"/>
      <c r="H43" s="62"/>
      <c r="I43" s="62"/>
      <c r="J43" s="62"/>
      <c r="K43" s="62"/>
      <c r="L43" s="62"/>
      <c r="M43" s="62"/>
      <c r="N43" s="62"/>
      <c r="O43" s="62"/>
      <c r="P43" s="61">
        <f t="shared" si="10"/>
        <v>8769650</v>
      </c>
    </row>
    <row r="44" spans="1:16" s="7" customFormat="1" ht="52.5" customHeight="1">
      <c r="A44" s="29" t="s">
        <v>81</v>
      </c>
      <c r="B44" s="20" t="s">
        <v>82</v>
      </c>
      <c r="C44" s="28" t="s">
        <v>15</v>
      </c>
      <c r="D44" s="46" t="s">
        <v>83</v>
      </c>
      <c r="E44" s="56">
        <f t="shared" si="11"/>
        <v>16375530</v>
      </c>
      <c r="F44" s="55">
        <f>13823530+2552000</f>
        <v>16375530</v>
      </c>
      <c r="G44" s="62"/>
      <c r="H44" s="62"/>
      <c r="I44" s="62"/>
      <c r="J44" s="62"/>
      <c r="K44" s="62"/>
      <c r="L44" s="62"/>
      <c r="M44" s="62"/>
      <c r="N44" s="62"/>
      <c r="O44" s="62"/>
      <c r="P44" s="61">
        <f t="shared" si="10"/>
        <v>16375530</v>
      </c>
    </row>
    <row r="45" spans="1:16" s="7" customFormat="1" ht="54.75" customHeight="1">
      <c r="A45" s="17" t="s">
        <v>84</v>
      </c>
      <c r="B45" s="18" t="s">
        <v>85</v>
      </c>
      <c r="C45" s="20" t="s">
        <v>15</v>
      </c>
      <c r="D45" s="46" t="s">
        <v>86</v>
      </c>
      <c r="E45" s="56">
        <f t="shared" si="11"/>
        <v>653230</v>
      </c>
      <c r="F45" s="55">
        <v>653230</v>
      </c>
      <c r="G45" s="62"/>
      <c r="H45" s="62"/>
      <c r="I45" s="62"/>
      <c r="J45" s="62"/>
      <c r="K45" s="62"/>
      <c r="L45" s="62"/>
      <c r="M45" s="62"/>
      <c r="N45" s="62"/>
      <c r="O45" s="62"/>
      <c r="P45" s="61">
        <f t="shared" si="10"/>
        <v>653230</v>
      </c>
    </row>
    <row r="46" spans="1:16" s="7" customFormat="1" ht="48.75" customHeight="1">
      <c r="A46" s="17" t="s">
        <v>87</v>
      </c>
      <c r="B46" s="18" t="s">
        <v>88</v>
      </c>
      <c r="C46" s="20" t="s">
        <v>15</v>
      </c>
      <c r="D46" s="46" t="s">
        <v>89</v>
      </c>
      <c r="E46" s="56">
        <f t="shared" si="11"/>
        <v>82560</v>
      </c>
      <c r="F46" s="55">
        <v>82560</v>
      </c>
      <c r="G46" s="62"/>
      <c r="H46" s="62"/>
      <c r="I46" s="62"/>
      <c r="J46" s="62"/>
      <c r="K46" s="62"/>
      <c r="L46" s="62"/>
      <c r="M46" s="62"/>
      <c r="N46" s="62"/>
      <c r="O46" s="62"/>
      <c r="P46" s="61">
        <f t="shared" si="10"/>
        <v>82560</v>
      </c>
    </row>
    <row r="47" spans="1:16" s="7" customFormat="1" ht="50.25" customHeight="1">
      <c r="A47" s="17" t="s">
        <v>90</v>
      </c>
      <c r="B47" s="18" t="s">
        <v>91</v>
      </c>
      <c r="C47" s="20" t="s">
        <v>15</v>
      </c>
      <c r="D47" s="46" t="s">
        <v>92</v>
      </c>
      <c r="E47" s="56">
        <f t="shared" si="11"/>
        <v>14932050</v>
      </c>
      <c r="F47" s="55">
        <v>14932050</v>
      </c>
      <c r="G47" s="62"/>
      <c r="H47" s="62"/>
      <c r="I47" s="62"/>
      <c r="J47" s="62"/>
      <c r="K47" s="62"/>
      <c r="L47" s="62"/>
      <c r="M47" s="62"/>
      <c r="N47" s="62"/>
      <c r="O47" s="62"/>
      <c r="P47" s="61">
        <f t="shared" si="10"/>
        <v>14932050</v>
      </c>
    </row>
    <row r="48" spans="1:16" s="7" customFormat="1" ht="84" customHeight="1">
      <c r="A48" s="17" t="s">
        <v>93</v>
      </c>
      <c r="B48" s="18" t="s">
        <v>94</v>
      </c>
      <c r="C48" s="20" t="s">
        <v>15</v>
      </c>
      <c r="D48" s="46" t="s">
        <v>95</v>
      </c>
      <c r="E48" s="56">
        <f t="shared" si="11"/>
        <v>23140876</v>
      </c>
      <c r="F48" s="55">
        <v>23140876</v>
      </c>
      <c r="G48" s="62"/>
      <c r="H48" s="62"/>
      <c r="I48" s="62"/>
      <c r="J48" s="62"/>
      <c r="K48" s="62"/>
      <c r="L48" s="62"/>
      <c r="M48" s="62"/>
      <c r="N48" s="62"/>
      <c r="O48" s="62"/>
      <c r="P48" s="63">
        <f t="shared" si="10"/>
        <v>23140876</v>
      </c>
    </row>
    <row r="49" spans="1:16" s="7" customFormat="1" ht="11.25" customHeight="1">
      <c r="A49" s="40"/>
      <c r="B49" s="48"/>
      <c r="C49" s="49"/>
      <c r="D49" s="50"/>
      <c r="E49" s="42"/>
      <c r="F49" s="41"/>
      <c r="G49" s="51"/>
      <c r="H49" s="51"/>
      <c r="I49" s="51"/>
      <c r="J49" s="51"/>
      <c r="K49" s="51"/>
      <c r="L49" s="51"/>
      <c r="M49" s="51"/>
      <c r="N49" s="51"/>
      <c r="O49" s="51"/>
      <c r="P49" s="43"/>
    </row>
    <row r="50" spans="1:16" s="7" customFormat="1" ht="91.5" customHeight="1">
      <c r="A50" s="107" t="s">
        <v>140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</row>
    <row r="51" spans="1:18" s="6" customFormat="1" ht="53.25" customHeight="1">
      <c r="A51" s="108" t="s">
        <v>20</v>
      </c>
      <c r="B51" s="108" t="s">
        <v>30</v>
      </c>
      <c r="C51" s="108" t="s">
        <v>21</v>
      </c>
      <c r="D51" s="100" t="s">
        <v>31</v>
      </c>
      <c r="E51" s="91" t="s">
        <v>32</v>
      </c>
      <c r="F51" s="92"/>
      <c r="G51" s="92"/>
      <c r="H51" s="92"/>
      <c r="I51" s="93"/>
      <c r="J51" s="91" t="s">
        <v>33</v>
      </c>
      <c r="K51" s="92"/>
      <c r="L51" s="92"/>
      <c r="M51" s="92"/>
      <c r="N51" s="92"/>
      <c r="O51" s="93"/>
      <c r="P51" s="100" t="s">
        <v>2</v>
      </c>
      <c r="Q51" s="30"/>
      <c r="R51" s="30"/>
    </row>
    <row r="52" spans="1:18" s="6" customFormat="1" ht="41.25" customHeight="1">
      <c r="A52" s="109"/>
      <c r="B52" s="109"/>
      <c r="C52" s="109"/>
      <c r="D52" s="101"/>
      <c r="E52" s="94" t="s">
        <v>3</v>
      </c>
      <c r="F52" s="94" t="s">
        <v>12</v>
      </c>
      <c r="G52" s="98" t="s">
        <v>120</v>
      </c>
      <c r="H52" s="99"/>
      <c r="I52" s="96" t="s">
        <v>13</v>
      </c>
      <c r="J52" s="94" t="s">
        <v>3</v>
      </c>
      <c r="K52" s="96" t="s">
        <v>12</v>
      </c>
      <c r="L52" s="98" t="s">
        <v>120</v>
      </c>
      <c r="M52" s="99"/>
      <c r="N52" s="96" t="s">
        <v>13</v>
      </c>
      <c r="O52" s="45" t="s">
        <v>120</v>
      </c>
      <c r="P52" s="101"/>
      <c r="Q52" s="30"/>
      <c r="R52" s="30"/>
    </row>
    <row r="53" spans="1:18" s="6" customFormat="1" ht="203.25" customHeight="1">
      <c r="A53" s="110"/>
      <c r="B53" s="110"/>
      <c r="C53" s="110"/>
      <c r="D53" s="102"/>
      <c r="E53" s="95"/>
      <c r="F53" s="95"/>
      <c r="G53" s="45" t="s">
        <v>5</v>
      </c>
      <c r="H53" s="45" t="s">
        <v>4</v>
      </c>
      <c r="I53" s="97"/>
      <c r="J53" s="95"/>
      <c r="K53" s="97"/>
      <c r="L53" s="45" t="s">
        <v>5</v>
      </c>
      <c r="M53" s="45" t="s">
        <v>4</v>
      </c>
      <c r="N53" s="97"/>
      <c r="O53" s="45" t="s">
        <v>6</v>
      </c>
      <c r="P53" s="102"/>
      <c r="Q53" s="30"/>
      <c r="R53" s="30"/>
    </row>
    <row r="54" spans="1:16" s="6" customFormat="1" ht="43.5" customHeight="1">
      <c r="A54" s="10">
        <v>1</v>
      </c>
      <c r="B54" s="10">
        <v>2</v>
      </c>
      <c r="C54" s="10">
        <v>3</v>
      </c>
      <c r="D54" s="10">
        <v>4</v>
      </c>
      <c r="E54" s="10" t="s">
        <v>119</v>
      </c>
      <c r="F54" s="10">
        <v>6</v>
      </c>
      <c r="G54" s="11">
        <v>7</v>
      </c>
      <c r="H54" s="10">
        <v>8</v>
      </c>
      <c r="I54" s="10">
        <v>9</v>
      </c>
      <c r="J54" s="10" t="s">
        <v>118</v>
      </c>
      <c r="K54" s="10">
        <v>11</v>
      </c>
      <c r="L54" s="11">
        <v>12</v>
      </c>
      <c r="M54" s="10">
        <v>13</v>
      </c>
      <c r="N54" s="10">
        <v>14</v>
      </c>
      <c r="O54" s="10">
        <v>15</v>
      </c>
      <c r="P54" s="12" t="s">
        <v>117</v>
      </c>
    </row>
    <row r="55" spans="1:16" s="7" customFormat="1" ht="84.75" customHeight="1">
      <c r="A55" s="17" t="s">
        <v>96</v>
      </c>
      <c r="B55" s="18" t="s">
        <v>97</v>
      </c>
      <c r="C55" s="20" t="s">
        <v>18</v>
      </c>
      <c r="D55" s="47" t="s">
        <v>143</v>
      </c>
      <c r="E55" s="56">
        <f>F55</f>
        <v>3234428</v>
      </c>
      <c r="F55" s="55">
        <v>3234428</v>
      </c>
      <c r="G55" s="62"/>
      <c r="H55" s="62"/>
      <c r="I55" s="62"/>
      <c r="J55" s="62"/>
      <c r="K55" s="62"/>
      <c r="L55" s="62"/>
      <c r="M55" s="62"/>
      <c r="N55" s="62"/>
      <c r="O55" s="62"/>
      <c r="P55" s="61">
        <f t="shared" si="10"/>
        <v>3234428</v>
      </c>
    </row>
    <row r="56" spans="1:16" s="6" customFormat="1" ht="94.5" customHeight="1">
      <c r="A56" s="17" t="s">
        <v>99</v>
      </c>
      <c r="B56" s="18" t="s">
        <v>116</v>
      </c>
      <c r="C56" s="18"/>
      <c r="D56" s="46" t="s">
        <v>121</v>
      </c>
      <c r="E56" s="55">
        <f>E57+E58</f>
        <v>17589562.060000002</v>
      </c>
      <c r="F56" s="55">
        <f>F57+F58</f>
        <v>17589562.060000002</v>
      </c>
      <c r="G56" s="55">
        <f aca="true" t="shared" si="12" ref="G56:O56">G57+G58</f>
        <v>13178111</v>
      </c>
      <c r="H56" s="55">
        <f t="shared" si="12"/>
        <v>575036</v>
      </c>
      <c r="I56" s="55">
        <f>I57+I58</f>
        <v>0</v>
      </c>
      <c r="J56" s="55">
        <f>J57+J58</f>
        <v>426307.94</v>
      </c>
      <c r="K56" s="55">
        <f t="shared" si="12"/>
        <v>366380</v>
      </c>
      <c r="L56" s="55">
        <f t="shared" si="12"/>
        <v>233280</v>
      </c>
      <c r="M56" s="55">
        <f t="shared" si="12"/>
        <v>39977</v>
      </c>
      <c r="N56" s="55">
        <f>N57+N58</f>
        <v>59927.94</v>
      </c>
      <c r="O56" s="55">
        <f t="shared" si="12"/>
        <v>59927.94</v>
      </c>
      <c r="P56" s="55">
        <f>P57+P58</f>
        <v>18015870</v>
      </c>
    </row>
    <row r="57" spans="1:16" s="6" customFormat="1" ht="136.5" customHeight="1">
      <c r="A57" s="17" t="s">
        <v>100</v>
      </c>
      <c r="B57" s="17" t="s">
        <v>101</v>
      </c>
      <c r="C57" s="17" t="s">
        <v>19</v>
      </c>
      <c r="D57" s="38" t="s">
        <v>102</v>
      </c>
      <c r="E57" s="56">
        <f>F57</f>
        <v>14118197.06</v>
      </c>
      <c r="F57" s="56">
        <f>14112525+2600+3072.06</f>
        <v>14118197.06</v>
      </c>
      <c r="G57" s="55">
        <v>10939925</v>
      </c>
      <c r="H57" s="55">
        <v>303890</v>
      </c>
      <c r="I57" s="55"/>
      <c r="J57" s="56">
        <f>K57+N57</f>
        <v>426307.94</v>
      </c>
      <c r="K57" s="55">
        <v>366380</v>
      </c>
      <c r="L57" s="56">
        <v>233280</v>
      </c>
      <c r="M57" s="56">
        <v>39977</v>
      </c>
      <c r="N57" s="56">
        <f>O57</f>
        <v>59927.94</v>
      </c>
      <c r="O57" s="56">
        <f>63000-3072.06</f>
        <v>59927.94</v>
      </c>
      <c r="P57" s="61">
        <f>E57+J57</f>
        <v>14544505</v>
      </c>
    </row>
    <row r="58" spans="1:16" s="6" customFormat="1" ht="57.75" customHeight="1">
      <c r="A58" s="17" t="s">
        <v>103</v>
      </c>
      <c r="B58" s="17" t="s">
        <v>104</v>
      </c>
      <c r="C58" s="17" t="s">
        <v>18</v>
      </c>
      <c r="D58" s="38" t="s">
        <v>105</v>
      </c>
      <c r="E58" s="55">
        <f>F58</f>
        <v>3471365</v>
      </c>
      <c r="F58" s="55">
        <v>3471365</v>
      </c>
      <c r="G58" s="56">
        <v>2238186</v>
      </c>
      <c r="H58" s="56">
        <f>258914+8309+3923</f>
        <v>271146</v>
      </c>
      <c r="I58" s="56"/>
      <c r="J58" s="56">
        <f>K58+N58</f>
        <v>0</v>
      </c>
      <c r="K58" s="56"/>
      <c r="L58" s="56"/>
      <c r="M58" s="56"/>
      <c r="N58" s="56"/>
      <c r="O58" s="56"/>
      <c r="P58" s="63">
        <f>E58+J58</f>
        <v>3471365</v>
      </c>
    </row>
    <row r="59" spans="1:16" s="6" customFormat="1" ht="169.5" customHeight="1">
      <c r="A59" s="17" t="s">
        <v>106</v>
      </c>
      <c r="B59" s="17" t="s">
        <v>107</v>
      </c>
      <c r="C59" s="17"/>
      <c r="D59" s="36" t="s">
        <v>108</v>
      </c>
      <c r="E59" s="55">
        <f>E60</f>
        <v>354070</v>
      </c>
      <c r="F59" s="55">
        <f>F60</f>
        <v>354070</v>
      </c>
      <c r="G59" s="55"/>
      <c r="H59" s="56"/>
      <c r="I59" s="56">
        <f>I60</f>
        <v>0</v>
      </c>
      <c r="J59" s="56"/>
      <c r="K59" s="56"/>
      <c r="L59" s="56"/>
      <c r="M59" s="56"/>
      <c r="N59" s="56"/>
      <c r="O59" s="56"/>
      <c r="P59" s="63">
        <f>E59+J59</f>
        <v>354070</v>
      </c>
    </row>
    <row r="60" spans="1:16" s="6" customFormat="1" ht="145.5" customHeight="1">
      <c r="A60" s="17" t="s">
        <v>109</v>
      </c>
      <c r="B60" s="17" t="s">
        <v>110</v>
      </c>
      <c r="C60" s="20" t="s">
        <v>18</v>
      </c>
      <c r="D60" s="36" t="s">
        <v>111</v>
      </c>
      <c r="E60" s="55">
        <f>F60</f>
        <v>354070</v>
      </c>
      <c r="F60" s="55">
        <v>354070</v>
      </c>
      <c r="G60" s="55"/>
      <c r="H60" s="56"/>
      <c r="I60" s="56"/>
      <c r="J60" s="56"/>
      <c r="K60" s="56"/>
      <c r="L60" s="56"/>
      <c r="M60" s="56"/>
      <c r="N60" s="56"/>
      <c r="O60" s="56"/>
      <c r="P60" s="61">
        <f>E60+J60</f>
        <v>354070</v>
      </c>
    </row>
    <row r="61" spans="1:16" s="6" customFormat="1" ht="48" customHeight="1">
      <c r="A61" s="17" t="s">
        <v>148</v>
      </c>
      <c r="B61" s="17" t="s">
        <v>149</v>
      </c>
      <c r="C61" s="20"/>
      <c r="D61" s="36" t="s">
        <v>150</v>
      </c>
      <c r="E61" s="55">
        <f>F61+I61</f>
        <v>0</v>
      </c>
      <c r="F61" s="55">
        <f>F62</f>
        <v>0</v>
      </c>
      <c r="G61" s="55"/>
      <c r="H61" s="56"/>
      <c r="I61" s="56">
        <f>I62</f>
        <v>0</v>
      </c>
      <c r="J61" s="56">
        <f>J62</f>
        <v>10000</v>
      </c>
      <c r="K61" s="56">
        <f>K62</f>
        <v>0</v>
      </c>
      <c r="L61" s="56"/>
      <c r="M61" s="56"/>
      <c r="N61" s="56">
        <f>N62</f>
        <v>10000</v>
      </c>
      <c r="O61" s="56">
        <f>O62</f>
        <v>10000</v>
      </c>
      <c r="P61" s="61">
        <f>P62</f>
        <v>10000</v>
      </c>
    </row>
    <row r="62" spans="1:16" s="6" customFormat="1" ht="98.25" customHeight="1">
      <c r="A62" s="17" t="s">
        <v>151</v>
      </c>
      <c r="B62" s="17" t="s">
        <v>152</v>
      </c>
      <c r="C62" s="20" t="s">
        <v>153</v>
      </c>
      <c r="D62" s="36" t="s">
        <v>154</v>
      </c>
      <c r="E62" s="55">
        <f>F62</f>
        <v>0</v>
      </c>
      <c r="F62" s="55">
        <v>0</v>
      </c>
      <c r="G62" s="55"/>
      <c r="H62" s="56"/>
      <c r="I62" s="56"/>
      <c r="J62" s="56">
        <f>K62+N62</f>
        <v>10000</v>
      </c>
      <c r="K62" s="56">
        <v>0</v>
      </c>
      <c r="L62" s="56"/>
      <c r="M62" s="56"/>
      <c r="N62" s="56">
        <f>O62</f>
        <v>10000</v>
      </c>
      <c r="O62" s="56">
        <v>10000</v>
      </c>
      <c r="P62" s="61">
        <f>E62+J62</f>
        <v>10000</v>
      </c>
    </row>
    <row r="63" spans="1:16" s="6" customFormat="1" ht="60" customHeight="1">
      <c r="A63" s="17" t="s">
        <v>98</v>
      </c>
      <c r="B63" s="18" t="s">
        <v>39</v>
      </c>
      <c r="C63" s="18" t="s">
        <v>16</v>
      </c>
      <c r="D63" s="37" t="s">
        <v>8</v>
      </c>
      <c r="E63" s="55">
        <f>F63</f>
        <v>463390</v>
      </c>
      <c r="F63" s="55">
        <v>463390</v>
      </c>
      <c r="G63" s="55"/>
      <c r="H63" s="56"/>
      <c r="I63" s="56"/>
      <c r="J63" s="56"/>
      <c r="K63" s="56"/>
      <c r="L63" s="56"/>
      <c r="M63" s="56"/>
      <c r="N63" s="56"/>
      <c r="O63" s="56"/>
      <c r="P63" s="61">
        <f>E63+J63</f>
        <v>463390</v>
      </c>
    </row>
    <row r="64" spans="1:16" s="31" customFormat="1" ht="66.75" customHeight="1">
      <c r="A64" s="113" t="s">
        <v>11</v>
      </c>
      <c r="B64" s="113"/>
      <c r="C64" s="113"/>
      <c r="D64" s="113"/>
      <c r="E64" s="64">
        <f>E15+E32+E36</f>
        <v>189560242.06</v>
      </c>
      <c r="F64" s="64">
        <f aca="true" t="shared" si="13" ref="F64:P64">F15+F32+F36</f>
        <v>189560242.06</v>
      </c>
      <c r="G64" s="64">
        <f t="shared" si="13"/>
        <v>32396253</v>
      </c>
      <c r="H64" s="64">
        <f t="shared" si="13"/>
        <v>3025846</v>
      </c>
      <c r="I64" s="64">
        <f t="shared" si="13"/>
        <v>0</v>
      </c>
      <c r="J64" s="64">
        <f t="shared" si="13"/>
        <v>4825474.74</v>
      </c>
      <c r="K64" s="64">
        <f t="shared" si="13"/>
        <v>580458</v>
      </c>
      <c r="L64" s="64">
        <f t="shared" si="13"/>
        <v>281106</v>
      </c>
      <c r="M64" s="64">
        <f t="shared" si="13"/>
        <v>103690</v>
      </c>
      <c r="N64" s="64">
        <f t="shared" si="13"/>
        <v>4245016.74</v>
      </c>
      <c r="O64" s="64">
        <f>O15+O32+O36</f>
        <v>4245016.74</v>
      </c>
      <c r="P64" s="64">
        <f t="shared" si="13"/>
        <v>194385716.8</v>
      </c>
    </row>
    <row r="65" spans="1:16" s="14" customFormat="1" ht="68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5" s="15" customFormat="1" ht="100.5" customHeigh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</row>
    <row r="67" spans="1:15" s="15" customFormat="1" ht="57.75" customHeight="1">
      <c r="A67" s="105" t="s">
        <v>147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</row>
    <row r="68" spans="1:15" s="15" customFormat="1" ht="4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</row>
    <row r="69" spans="1:15" s="15" customFormat="1" ht="82.5" customHeight="1">
      <c r="A69" s="70"/>
      <c r="B69" s="70"/>
      <c r="C69" s="70"/>
      <c r="D69" s="70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</row>
    <row r="70" spans="1:252" s="85" customFormat="1" ht="63" customHeight="1">
      <c r="A70" s="86"/>
      <c r="E70" s="90"/>
      <c r="F70" s="87"/>
      <c r="G70" s="87"/>
      <c r="H70" s="87"/>
      <c r="I70" s="87"/>
      <c r="J70" s="87"/>
      <c r="K70" s="87"/>
      <c r="IJ70" s="87"/>
      <c r="IK70" s="87"/>
      <c r="IL70" s="87"/>
      <c r="IM70" s="87"/>
      <c r="IN70" s="87"/>
      <c r="IO70" s="87"/>
      <c r="IP70" s="87"/>
      <c r="IQ70" s="87"/>
      <c r="IR70" s="87"/>
    </row>
    <row r="71" spans="1:252" s="85" customFormat="1" ht="55.5" customHeight="1">
      <c r="A71" s="86"/>
      <c r="B71" s="88"/>
      <c r="C71" s="88"/>
      <c r="D71" s="89"/>
      <c r="E71" s="87"/>
      <c r="F71" s="87"/>
      <c r="G71" s="87"/>
      <c r="H71" s="87"/>
      <c r="I71" s="87"/>
      <c r="J71" s="87"/>
      <c r="K71" s="87"/>
      <c r="IJ71" s="87"/>
      <c r="IK71" s="87"/>
      <c r="IL71" s="87"/>
      <c r="IM71" s="87"/>
      <c r="IN71" s="87"/>
      <c r="IO71" s="87"/>
      <c r="IP71" s="87"/>
      <c r="IQ71" s="87"/>
      <c r="IR71" s="87"/>
    </row>
    <row r="72" spans="1:16" s="77" customFormat="1" ht="48" customHeight="1">
      <c r="A72" s="70"/>
      <c r="B72" s="70"/>
      <c r="C72" s="70"/>
      <c r="D72" s="70"/>
      <c r="E72" s="71"/>
      <c r="F72" s="72"/>
      <c r="G72" s="73"/>
      <c r="H72" s="73"/>
      <c r="I72" s="73"/>
      <c r="J72" s="73"/>
      <c r="K72" s="74"/>
      <c r="L72" s="75"/>
      <c r="M72" s="76"/>
      <c r="N72" s="76"/>
      <c r="O72" s="76"/>
      <c r="P72" s="76"/>
    </row>
    <row r="73" spans="1:16" s="77" customFormat="1" ht="53.25" customHeight="1">
      <c r="A73" s="78"/>
      <c r="B73" s="79"/>
      <c r="C73" s="79"/>
      <c r="D73" s="78"/>
      <c r="E73" s="80"/>
      <c r="F73" s="81"/>
      <c r="G73" s="82"/>
      <c r="H73" s="82"/>
      <c r="I73" s="82"/>
      <c r="J73" s="81"/>
      <c r="K73" s="80"/>
      <c r="L73" s="80"/>
      <c r="M73" s="83"/>
      <c r="N73" s="83"/>
      <c r="O73" s="83"/>
      <c r="P73" s="83"/>
    </row>
    <row r="74" spans="1:16" s="6" customFormat="1" ht="12.7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</row>
    <row r="75" spans="1:16" s="6" customFormat="1" ht="12.7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</row>
    <row r="76" spans="1:16" s="6" customFormat="1" ht="12.7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</row>
    <row r="77" spans="1:16" s="6" customFormat="1" ht="12.7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</row>
    <row r="78" spans="1:16" s="6" customFormat="1" ht="12.7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</row>
    <row r="79" spans="1:16" s="6" customFormat="1" ht="12.7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</row>
    <row r="80" spans="1:16" s="6" customFormat="1" ht="12.7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</row>
    <row r="81" spans="1:16" s="6" customFormat="1" ht="12.7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</row>
    <row r="82" spans="1:16" s="6" customFormat="1" ht="12.7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</row>
    <row r="83" spans="1:16" s="6" customFormat="1" ht="12.7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</row>
    <row r="84" spans="1:16" ht="12.7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</row>
    <row r="85" spans="1:16" ht="12.7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</row>
    <row r="86" spans="1:16" ht="12.7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</row>
    <row r="87" spans="1:16" ht="12.7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</row>
    <row r="88" spans="1:16" ht="12.7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</row>
    <row r="89" spans="1:16" ht="12.7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</row>
    <row r="90" spans="1:16" ht="12.7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</row>
    <row r="91" spans="1:16" ht="12.7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</row>
    <row r="92" spans="1:16" ht="12.7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</row>
    <row r="93" spans="1:16" ht="12.7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</row>
    <row r="94" spans="1:16" ht="12.7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</row>
    <row r="95" spans="1:16" ht="12.7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</row>
    <row r="96" spans="1:16" ht="12.7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</row>
    <row r="97" spans="1:16" ht="12.7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</row>
    <row r="98" spans="1:16" ht="12.7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</row>
    <row r="99" spans="1:16" ht="12.7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</row>
    <row r="100" spans="1:16" ht="12.7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</row>
    <row r="101" spans="1:16" ht="12.7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</row>
    <row r="102" spans="1:16" ht="12.7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</row>
    <row r="103" spans="1:16" ht="12.7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</row>
    <row r="104" spans="1:16" ht="12.7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</row>
    <row r="105" spans="1:16" ht="12.7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</row>
    <row r="106" spans="1:16" ht="12.7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</row>
    <row r="107" spans="1:16" ht="12.7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</row>
    <row r="108" spans="1:16" ht="12.7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</row>
    <row r="109" spans="1:1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</sheetData>
  <sheetProtection selectLockedCells="1" selectUnlockedCells="1"/>
  <mergeCells count="42">
    <mergeCell ref="D7:D13"/>
    <mergeCell ref="L9:M9"/>
    <mergeCell ref="B5:P5"/>
    <mergeCell ref="P7:P13"/>
    <mergeCell ref="C7:C13"/>
    <mergeCell ref="F9:F13"/>
    <mergeCell ref="B7:B13"/>
    <mergeCell ref="G10:G13"/>
    <mergeCell ref="M10:M13"/>
    <mergeCell ref="N9:N13"/>
    <mergeCell ref="E7:I8"/>
    <mergeCell ref="A74:P108"/>
    <mergeCell ref="A66:O66"/>
    <mergeCell ref="H10:H13"/>
    <mergeCell ref="A64:D64"/>
    <mergeCell ref="G9:H9"/>
    <mergeCell ref="O10:O13"/>
    <mergeCell ref="E9:E13"/>
    <mergeCell ref="J7:O8"/>
    <mergeCell ref="J9:J13"/>
    <mergeCell ref="I9:I13"/>
    <mergeCell ref="A67:O67"/>
    <mergeCell ref="A7:A13"/>
    <mergeCell ref="K9:K13"/>
    <mergeCell ref="A50:P50"/>
    <mergeCell ref="A51:A53"/>
    <mergeCell ref="B51:B53"/>
    <mergeCell ref="L10:L13"/>
    <mergeCell ref="C51:C53"/>
    <mergeCell ref="D51:D53"/>
    <mergeCell ref="E51:I51"/>
    <mergeCell ref="E52:E53"/>
    <mergeCell ref="F52:F53"/>
    <mergeCell ref="G52:H52"/>
    <mergeCell ref="I52:I53"/>
    <mergeCell ref="J51:O51"/>
    <mergeCell ref="J52:J53"/>
    <mergeCell ref="K52:K53"/>
    <mergeCell ref="L52:M52"/>
    <mergeCell ref="N52:N53"/>
    <mergeCell ref="P51:P53"/>
  </mergeCells>
  <printOptions/>
  <pageMargins left="0.7874015748031497" right="0.7874015748031497" top="1.062992125984252" bottom="0.3937007874015748" header="0" footer="0"/>
  <pageSetup fitToHeight="2" horizontalDpi="600" verticalDpi="600" orientation="landscape" paperSize="9" scale="17" r:id="rId1"/>
  <rowBreaks count="1" manualBreakCount="1">
    <brk id="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2017-09-11T13:20:30Z</cp:lastPrinted>
  <dcterms:modified xsi:type="dcterms:W3CDTF">2017-09-11T13:52:47Z</dcterms:modified>
  <cp:category/>
  <cp:version/>
  <cp:contentType/>
  <cp:contentStatus/>
</cp:coreProperties>
</file>