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2 (2)" sheetId="1" r:id="rId1"/>
  </sheets>
  <definedNames>
    <definedName name="_xlnm.Print_Area" localSheetId="0">'дод2 (2)'!$A$1:$M$70</definedName>
  </definedNames>
  <calcPr fullCalcOnLoad="1"/>
</workbook>
</file>

<file path=xl/sharedStrings.xml><?xml version="1.0" encoding="utf-8"?>
<sst xmlns="http://schemas.openxmlformats.org/spreadsheetml/2006/main" count="106" uniqueCount="91">
  <si>
    <t>Всього</t>
  </si>
  <si>
    <t>з них:</t>
  </si>
  <si>
    <t>Державне управління</t>
  </si>
  <si>
    <t>Органи місцевого самоврядування</t>
  </si>
  <si>
    <t>Фізична культура і спорт</t>
  </si>
  <si>
    <t>Видатки спеціального фонду</t>
  </si>
  <si>
    <t>Допомога на дітей одиноким матерям</t>
  </si>
  <si>
    <t>Культура і мистецтво</t>
  </si>
  <si>
    <t>розвитку</t>
  </si>
  <si>
    <t>Тимчасова державна допомога дітям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</si>
  <si>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</si>
  <si>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</si>
  <si>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</si>
  <si>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 xml:space="preserve">Соціальні програми і заходи державних органів у справах молоді </t>
  </si>
  <si>
    <t>010000</t>
  </si>
  <si>
    <t>010116</t>
  </si>
  <si>
    <t>070000</t>
  </si>
  <si>
    <t>070303</t>
  </si>
  <si>
    <t>090000</t>
  </si>
  <si>
    <t>090302</t>
  </si>
  <si>
    <t>090303</t>
  </si>
  <si>
    <t>090304</t>
  </si>
  <si>
    <t>090305</t>
  </si>
  <si>
    <t>090401</t>
  </si>
  <si>
    <t>090412</t>
  </si>
  <si>
    <t>090802</t>
  </si>
  <si>
    <t>091103</t>
  </si>
  <si>
    <t>091104</t>
  </si>
  <si>
    <t>091107</t>
  </si>
  <si>
    <t>091204</t>
  </si>
  <si>
    <t>091300</t>
  </si>
  <si>
    <t>Інші програми соціального захисту дітей</t>
  </si>
  <si>
    <t xml:space="preserve">            до рішення районної у місті ради</t>
  </si>
  <si>
    <t>Філармонії, музичні колективи і ансамблі та інші мистецькі заклади та заходи</t>
  </si>
  <si>
    <t>Утримання та навчально-тренувальна робота дитячо-юнацьких спортивних шкіл</t>
  </si>
  <si>
    <t>Допомога у зв'язку з вагітністю і пологами</t>
  </si>
  <si>
    <t>Державна соціальна допомога малозабезпеченим сім'ям</t>
  </si>
  <si>
    <t>Видатки загального фонду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</si>
  <si>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</si>
  <si>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</si>
  <si>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Заступник голови районної у місті ради</t>
  </si>
  <si>
    <t>Допомога на дітей, над якими встановлено опіку чи піклування</t>
  </si>
  <si>
    <t>грн.</t>
  </si>
  <si>
    <t xml:space="preserve">Соціальні програми і заходи державних органів у справах сім'ї </t>
  </si>
  <si>
    <t>Інші видатки на соціальний захист населення</t>
  </si>
  <si>
    <t>250915</t>
  </si>
  <si>
    <t xml:space="preserve">за тимчасовою класифікацією видатків та кредитування місцевих бюджетів </t>
  </si>
  <si>
    <t>Код тимчасової класифікації видатків та кредитування місцевих бюджетів</t>
  </si>
  <si>
    <t>Разом видатки</t>
  </si>
  <si>
    <t>Допомога на догляд за дитиною віком до 3 років</t>
  </si>
  <si>
    <t>Проведення навчально-тренувальних зборів і змагань</t>
  </si>
  <si>
    <t>090203</t>
  </si>
  <si>
    <t>250000</t>
  </si>
  <si>
    <t xml:space="preserve">    </t>
  </si>
  <si>
    <t>Освіта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</si>
  <si>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</si>
  <si>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оплата праці</t>
  </si>
  <si>
    <t>Разом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</si>
  <si>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</si>
  <si>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дітям"</t>
  </si>
  <si>
    <t xml:space="preserve">в тому числі за рахунок субвенції з державного бюджету місцевим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</si>
  <si>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</si>
  <si>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</si>
  <si>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>Видатки районного бюджету  на 2011 рік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</si>
  <si>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</si>
  <si>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</si>
  <si>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 xml:space="preserve">Найменування коду тимчасової класифікації видатків та кредитування місцевих бюджетів </t>
  </si>
  <si>
    <t>2</t>
  </si>
  <si>
    <t xml:space="preserve">в тому числі за рахунок інших  субвенції 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</si>
  <si>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                          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</si>
  <si>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</si>
  <si>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090306</t>
  </si>
  <si>
    <t>090307</t>
  </si>
  <si>
    <t>090308</t>
  </si>
  <si>
    <t xml:space="preserve">Дитячі будинки (в т. ч. сімейного типу, прийомні сім'ї) </t>
  </si>
  <si>
    <t>Допомога при народженні дитини</t>
  </si>
  <si>
    <t>090700</t>
  </si>
  <si>
    <t>Утримання закладів, що надають соціальні послуги дітям, які опинились в складних життєвих обставинах</t>
  </si>
  <si>
    <t>Територіальні центри 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</si>
  <si>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</si>
  <si>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</si>
  <si>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Видатки, не віднесені до основних груп</t>
  </si>
  <si>
    <t xml:space="preserve">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з виконання спільного із Світовим банком проекту "Вдосконалення системи соціальної допомоги" </t>
  </si>
  <si>
    <t>в тому числі за рахунок субвенції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</si>
  <si>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</si>
  <si>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</si>
  <si>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</si>
  <si>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 xml:space="preserve">У тому числі за рахунок субвенцій з державного  та обласного бюджетів місцевим бюджетам </t>
  </si>
  <si>
    <t>Ю. Красножон</t>
  </si>
  <si>
    <t xml:space="preserve">            від  25.11.2011  № 102</t>
  </si>
  <si>
    <r>
      <t xml:space="preserve">            Додаток</t>
    </r>
    <r>
      <rPr>
        <b/>
        <i/>
        <sz val="14"/>
        <color indexed="8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</si>
</sst>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4"/>
      <color indexed="8"/>
      <name val="Arial"/>
      <family val="0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i/>
      <sz val="20"/>
      <color indexed="8"/>
      <name val="Arial"/>
      <family val="0"/>
    </font>
    <font>
      <b/>
      <i/>
      <sz val="14"/>
      <color indexed="8"/>
      <name val="Arial"/>
      <family val="0"/>
    </font>
    <font>
      <b/>
      <i/>
      <sz val="12"/>
      <color indexed="8"/>
      <name val="Arial"/>
      <family val="0"/>
    </font>
    <font>
      <b/>
      <i/>
      <sz val="20"/>
      <color indexed="8"/>
      <name val="Arial"/>
      <family val="2"/>
    </font>
    <font>
      <sz val="20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Rage Italic"/>
      <family val="4"/>
    </font>
    <font>
      <sz val="10"/>
      <color indexed="8"/>
      <name val="Rage Italic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5" xfId="0" applyFont="1" applyBorder="1" applyAlignment="1">
      <alignment/>
    </xf>
    <xf numFmtId="49" fontId="6" fillId="0" borderId="3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 wrapText="1"/>
    </xf>
    <xf numFmtId="0" fontId="7" fillId="0" borderId="3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49" fontId="8" fillId="0" borderId="6" xfId="0" applyNumberFormat="1" applyFont="1" applyBorder="1" applyAlignment="1">
      <alignment/>
    </xf>
    <xf numFmtId="0" fontId="3" fillId="0" borderId="7" xfId="0" applyFont="1" applyBorder="1" applyAlignment="1">
      <alignment wrapText="1"/>
    </xf>
    <xf numFmtId="0" fontId="9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49" fontId="8" fillId="0" borderId="8" xfId="0" applyNumberFormat="1" applyFont="1" applyBorder="1" applyAlignment="1">
      <alignment vertical="center" wrapText="1"/>
    </xf>
    <xf numFmtId="0" fontId="8" fillId="0" borderId="9" xfId="0" applyFont="1" applyBorder="1" applyAlignment="1">
      <alignment wrapText="1"/>
    </xf>
    <xf numFmtId="0" fontId="9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49" fontId="8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5" xfId="0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7" fillId="0" borderId="16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3" fillId="0" borderId="8" xfId="0" applyNumberFormat="1" applyFont="1" applyBorder="1" applyAlignment="1">
      <alignment vertical="top" wrapText="1"/>
    </xf>
    <xf numFmtId="0" fontId="9" fillId="0" borderId="16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0" fontId="8" fillId="0" borderId="8" xfId="0" applyFont="1" applyBorder="1" applyAlignment="1">
      <alignment wrapText="1"/>
    </xf>
    <xf numFmtId="0" fontId="9" fillId="0" borderId="9" xfId="0" applyFont="1" applyBorder="1" applyAlignment="1">
      <alignment/>
    </xf>
    <xf numFmtId="0" fontId="3" fillId="0" borderId="8" xfId="0" applyFont="1" applyBorder="1" applyAlignment="1">
      <alignment vertical="top" wrapText="1"/>
    </xf>
    <xf numFmtId="49" fontId="8" fillId="0" borderId="15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wrapText="1"/>
    </xf>
    <xf numFmtId="0" fontId="9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49" fontId="8" fillId="0" borderId="21" xfId="0" applyNumberFormat="1" applyFont="1" applyBorder="1" applyAlignment="1">
      <alignment vertical="center" wrapText="1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9" fillId="0" borderId="21" xfId="0" applyFont="1" applyBorder="1" applyAlignment="1">
      <alignment/>
    </xf>
    <xf numFmtId="0" fontId="3" fillId="0" borderId="16" xfId="0" applyFont="1" applyBorder="1" applyAlignment="1">
      <alignment wrapText="1"/>
    </xf>
    <xf numFmtId="0" fontId="9" fillId="0" borderId="7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49" fontId="8" fillId="0" borderId="24" xfId="0" applyNumberFormat="1" applyFont="1" applyBorder="1" applyAlignment="1">
      <alignment vertical="center" wrapText="1"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4" xfId="0" applyFont="1" applyBorder="1" applyAlignment="1">
      <alignment/>
    </xf>
    <xf numFmtId="49" fontId="8" fillId="0" borderId="6" xfId="0" applyNumberFormat="1" applyFont="1" applyBorder="1" applyAlignment="1">
      <alignment vertical="center" wrapText="1"/>
    </xf>
    <xf numFmtId="0" fontId="7" fillId="0" borderId="27" xfId="0" applyFont="1" applyBorder="1" applyAlignment="1">
      <alignment/>
    </xf>
    <xf numFmtId="49" fontId="8" fillId="0" borderId="16" xfId="0" applyNumberFormat="1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5" xfId="0" applyFont="1" applyBorder="1" applyAlignment="1">
      <alignment/>
    </xf>
    <xf numFmtId="49" fontId="8" fillId="0" borderId="16" xfId="0" applyNumberFormat="1" applyFont="1" applyFill="1" applyBorder="1" applyAlignment="1">
      <alignment vertical="center" wrapText="1"/>
    </xf>
    <xf numFmtId="49" fontId="8" fillId="0" borderId="8" xfId="0" applyNumberFormat="1" applyFont="1" applyBorder="1" applyAlignment="1">
      <alignment/>
    </xf>
    <xf numFmtId="49" fontId="8" fillId="0" borderId="28" xfId="0" applyNumberFormat="1" applyFont="1" applyBorder="1" applyAlignment="1">
      <alignment horizontal="left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9" fillId="0" borderId="9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8" fillId="0" borderId="24" xfId="0" applyNumberFormat="1" applyFont="1" applyBorder="1" applyAlignment="1">
      <alignment horizontal="left" vertical="center" wrapText="1"/>
    </xf>
    <xf numFmtId="0" fontId="3" fillId="0" borderId="30" xfId="0" applyFont="1" applyBorder="1" applyAlignment="1">
      <alignment wrapText="1"/>
    </xf>
    <xf numFmtId="0" fontId="7" fillId="0" borderId="26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9" fillId="0" borderId="31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3" fillId="0" borderId="9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6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49" fontId="8" fillId="0" borderId="13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26" xfId="0" applyFont="1" applyBorder="1" applyAlignment="1">
      <alignment/>
    </xf>
    <xf numFmtId="49" fontId="8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/>
    </xf>
    <xf numFmtId="49" fontId="8" fillId="0" borderId="6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 wrapText="1"/>
    </xf>
    <xf numFmtId="0" fontId="9" fillId="0" borderId="34" xfId="0" applyFont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27" xfId="0" applyFont="1" applyBorder="1" applyAlignment="1">
      <alignment horizontal="right"/>
    </xf>
    <xf numFmtId="0" fontId="9" fillId="0" borderId="6" xfId="0" applyFont="1" applyBorder="1" applyAlignment="1">
      <alignment/>
    </xf>
    <xf numFmtId="49" fontId="8" fillId="0" borderId="8" xfId="0" applyNumberFormat="1" applyFont="1" applyBorder="1" applyAlignment="1">
      <alignment horizontal="left" vertical="center"/>
    </xf>
    <xf numFmtId="2" fontId="8" fillId="0" borderId="9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49" fontId="8" fillId="0" borderId="18" xfId="0" applyNumberFormat="1" applyFont="1" applyBorder="1" applyAlignment="1">
      <alignment horizontal="left" vertical="center"/>
    </xf>
    <xf numFmtId="2" fontId="3" fillId="0" borderId="31" xfId="0" applyNumberFormat="1" applyFont="1" applyBorder="1" applyAlignment="1">
      <alignment horizontal="left" vertical="center" wrapText="1"/>
    </xf>
    <xf numFmtId="0" fontId="9" fillId="0" borderId="30" xfId="0" applyFont="1" applyBorder="1" applyAlignment="1">
      <alignment horizontal="right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2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8" xfId="0" applyFont="1" applyBorder="1" applyAlignment="1">
      <alignment/>
    </xf>
    <xf numFmtId="49" fontId="8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Border="1" applyAlignment="1">
      <alignment/>
    </xf>
    <xf numFmtId="0" fontId="8" fillId="0" borderId="33" xfId="0" applyFont="1" applyBorder="1" applyAlignment="1">
      <alignment wrapText="1"/>
    </xf>
    <xf numFmtId="0" fontId="9" fillId="0" borderId="22" xfId="0" applyFont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26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8" fillId="0" borderId="14" xfId="0" applyNumberFormat="1" applyFont="1" applyBorder="1" applyAlignment="1">
      <alignment vertical="center" wrapText="1"/>
    </xf>
    <xf numFmtId="0" fontId="9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9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49" fontId="8" fillId="0" borderId="8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75" zoomScaleNormal="75" zoomScaleSheetLayoutView="50" workbookViewId="0" topLeftCell="A1">
      <selection activeCell="A70" sqref="A70:I76"/>
    </sheetView>
  </sheetViews>
  <sheetFormatPr defaultColWidth="9.140625" defaultRowHeight="12.75"/>
  <cols>
    <col min="1" max="1" width="14.8515625" style="1" customWidth="1"/>
    <col min="2" max="2" width="84.00390625" style="1" customWidth="1"/>
    <col min="3" max="3" width="14.57421875" style="1" customWidth="1"/>
    <col min="4" max="4" width="16.57421875" style="1" customWidth="1"/>
    <col min="5" max="5" width="15.28125" style="1" customWidth="1"/>
    <col min="6" max="6" width="14.7109375" style="1" customWidth="1"/>
    <col min="7" max="7" width="14.00390625" style="1" customWidth="1"/>
    <col min="8" max="8" width="15.8515625" style="1" customWidth="1"/>
    <col min="9" max="9" width="14.140625" style="1" customWidth="1"/>
    <col min="10" max="11" width="16.57421875" style="1" customWidth="1"/>
    <col min="12" max="12" width="22.00390625" style="1" customWidth="1"/>
    <col min="13" max="13" width="21.7109375" style="1" customWidth="1"/>
    <col min="14" max="14" width="10.421875" style="1" bestFit="1" customWidth="1"/>
    <col min="15" max="15" width="10.8515625" style="1" bestFit="1" customWidth="1"/>
    <col min="16" max="16" width="54.421875" style="1" customWidth="1"/>
    <col min="17" max="16384" width="9.140625" style="1" customWidth="1"/>
  </cols>
  <sheetData>
    <row r="1" spans="1:13" ht="18.75">
      <c r="A1" s="1" t="s">
        <v>53</v>
      </c>
      <c r="I1" s="186" t="s">
        <v>90</v>
      </c>
      <c r="J1" s="187"/>
      <c r="K1" s="187"/>
      <c r="L1" s="187"/>
      <c r="M1" s="187"/>
    </row>
    <row r="2" spans="9:13" ht="18">
      <c r="I2" s="186" t="s">
        <v>32</v>
      </c>
      <c r="J2" s="188"/>
      <c r="K2" s="188"/>
      <c r="L2" s="188"/>
      <c r="M2" s="188"/>
    </row>
    <row r="3" spans="9:13" ht="16.5" customHeight="1">
      <c r="I3" s="186" t="s">
        <v>89</v>
      </c>
      <c r="J3" s="186"/>
      <c r="K3" s="186"/>
      <c r="L3" s="186"/>
      <c r="M3" s="186"/>
    </row>
    <row r="4" spans="1:13" ht="25.5">
      <c r="A4" s="189" t="s">
        <v>63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9.5" customHeight="1">
      <c r="A5" s="191" t="s">
        <v>46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ht="60.75" customHeight="1" thickBot="1">
      <c r="M6" s="1" t="s">
        <v>42</v>
      </c>
    </row>
    <row r="7" spans="1:13" ht="12.75" customHeight="1">
      <c r="A7" s="180" t="s">
        <v>47</v>
      </c>
      <c r="B7" s="161" t="s">
        <v>66</v>
      </c>
      <c r="C7" s="176" t="s">
        <v>37</v>
      </c>
      <c r="D7" s="177"/>
      <c r="E7" s="177"/>
      <c r="F7" s="176" t="s">
        <v>5</v>
      </c>
      <c r="G7" s="177"/>
      <c r="H7" s="177"/>
      <c r="I7" s="177"/>
      <c r="J7" s="177"/>
      <c r="K7" s="177"/>
      <c r="L7" s="177"/>
      <c r="M7" s="183" t="s">
        <v>57</v>
      </c>
    </row>
    <row r="8" spans="1:13" ht="27.75" customHeight="1" thickBot="1">
      <c r="A8" s="181"/>
      <c r="B8" s="162"/>
      <c r="C8" s="178"/>
      <c r="D8" s="179"/>
      <c r="E8" s="179"/>
      <c r="F8" s="178"/>
      <c r="G8" s="179"/>
      <c r="H8" s="179"/>
      <c r="I8" s="179"/>
      <c r="J8" s="179"/>
      <c r="K8" s="179"/>
      <c r="L8" s="179"/>
      <c r="M8" s="184"/>
    </row>
    <row r="9" spans="1:13" ht="13.5" customHeight="1" thickBot="1">
      <c r="A9" s="181"/>
      <c r="B9" s="162"/>
      <c r="C9" s="169" t="s">
        <v>0</v>
      </c>
      <c r="D9" s="174" t="s">
        <v>1</v>
      </c>
      <c r="E9" s="175"/>
      <c r="F9" s="169" t="s">
        <v>0</v>
      </c>
      <c r="G9" s="169" t="s">
        <v>10</v>
      </c>
      <c r="H9" s="174" t="s">
        <v>1</v>
      </c>
      <c r="I9" s="175"/>
      <c r="J9" s="169" t="s">
        <v>8</v>
      </c>
      <c r="K9" s="159" t="s">
        <v>1</v>
      </c>
      <c r="L9" s="160"/>
      <c r="M9" s="184"/>
    </row>
    <row r="10" spans="1:13" ht="13.5" thickBot="1">
      <c r="A10" s="181"/>
      <c r="B10" s="162"/>
      <c r="C10" s="163"/>
      <c r="D10" s="169" t="s">
        <v>56</v>
      </c>
      <c r="E10" s="161" t="s">
        <v>11</v>
      </c>
      <c r="F10" s="170"/>
      <c r="G10" s="163"/>
      <c r="H10" s="169" t="s">
        <v>56</v>
      </c>
      <c r="I10" s="161" t="s">
        <v>11</v>
      </c>
      <c r="J10" s="163"/>
      <c r="K10" s="163" t="s">
        <v>64</v>
      </c>
      <c r="L10" s="5" t="s">
        <v>1</v>
      </c>
      <c r="M10" s="184"/>
    </row>
    <row r="11" spans="1:13" ht="12.75">
      <c r="A11" s="181"/>
      <c r="B11" s="162"/>
      <c r="C11" s="163"/>
      <c r="D11" s="163"/>
      <c r="E11" s="162"/>
      <c r="F11" s="170"/>
      <c r="G11" s="163"/>
      <c r="H11" s="163"/>
      <c r="I11" s="162"/>
      <c r="J11" s="163"/>
      <c r="K11" s="163"/>
      <c r="L11" s="161" t="s">
        <v>65</v>
      </c>
      <c r="M11" s="184"/>
    </row>
    <row r="12" spans="1:13" ht="12.75">
      <c r="A12" s="181"/>
      <c r="B12" s="162"/>
      <c r="C12" s="163"/>
      <c r="D12" s="163"/>
      <c r="E12" s="162"/>
      <c r="F12" s="170"/>
      <c r="G12" s="163"/>
      <c r="H12" s="163"/>
      <c r="I12" s="162"/>
      <c r="J12" s="163"/>
      <c r="K12" s="163"/>
      <c r="L12" s="162"/>
      <c r="M12" s="184"/>
    </row>
    <row r="13" spans="1:13" ht="12.75">
      <c r="A13" s="181"/>
      <c r="B13" s="162"/>
      <c r="C13" s="163"/>
      <c r="D13" s="163"/>
      <c r="E13" s="162"/>
      <c r="F13" s="170"/>
      <c r="G13" s="163"/>
      <c r="H13" s="163"/>
      <c r="I13" s="162"/>
      <c r="J13" s="163"/>
      <c r="K13" s="163"/>
      <c r="L13" s="162"/>
      <c r="M13" s="184"/>
    </row>
    <row r="14" spans="1:13" ht="13.5" thickBot="1">
      <c r="A14" s="182"/>
      <c r="B14" s="172"/>
      <c r="C14" s="164"/>
      <c r="D14" s="164"/>
      <c r="E14" s="162"/>
      <c r="F14" s="171"/>
      <c r="G14" s="164"/>
      <c r="H14" s="164"/>
      <c r="I14" s="162"/>
      <c r="J14" s="164"/>
      <c r="K14" s="164"/>
      <c r="L14" s="172"/>
      <c r="M14" s="185"/>
    </row>
    <row r="15" spans="1:13" ht="13.5" thickBot="1">
      <c r="A15" s="5">
        <v>1</v>
      </c>
      <c r="B15" s="5">
        <v>2</v>
      </c>
      <c r="C15" s="3">
        <v>3</v>
      </c>
      <c r="D15" s="5">
        <v>4</v>
      </c>
      <c r="E15" s="6">
        <v>5</v>
      </c>
      <c r="F15" s="7">
        <v>6</v>
      </c>
      <c r="G15" s="5">
        <v>7</v>
      </c>
      <c r="H15" s="5">
        <v>8</v>
      </c>
      <c r="I15" s="2">
        <v>9</v>
      </c>
      <c r="J15" s="5">
        <v>10</v>
      </c>
      <c r="K15" s="4">
        <v>11</v>
      </c>
      <c r="L15" s="4">
        <v>12</v>
      </c>
      <c r="M15" s="5">
        <v>13</v>
      </c>
    </row>
    <row r="16" spans="1:15" s="194" customFormat="1" ht="18.75" thickBot="1">
      <c r="A16" s="8" t="s">
        <v>14</v>
      </c>
      <c r="B16" s="9" t="s">
        <v>2</v>
      </c>
      <c r="C16" s="10">
        <f>C17</f>
        <v>9448865</v>
      </c>
      <c r="D16" s="10">
        <f aca="true" t="shared" si="0" ref="D16:L16">D17</f>
        <v>5600504</v>
      </c>
      <c r="E16" s="10">
        <f t="shared" si="0"/>
        <v>542725</v>
      </c>
      <c r="F16" s="10">
        <f t="shared" si="0"/>
        <v>278586</v>
      </c>
      <c r="G16" s="10">
        <f t="shared" si="0"/>
        <v>23863</v>
      </c>
      <c r="H16" s="10">
        <f t="shared" si="0"/>
        <v>0</v>
      </c>
      <c r="I16" s="10">
        <f t="shared" si="0"/>
        <v>0</v>
      </c>
      <c r="J16" s="10">
        <f t="shared" si="0"/>
        <v>254723</v>
      </c>
      <c r="K16" s="10">
        <f t="shared" si="0"/>
        <v>254723</v>
      </c>
      <c r="L16" s="10">
        <f t="shared" si="0"/>
        <v>254723</v>
      </c>
      <c r="M16" s="11">
        <f>C16+F16</f>
        <v>9727451</v>
      </c>
      <c r="N16" s="193"/>
      <c r="O16" s="193"/>
    </row>
    <row r="17" spans="1:15" s="194" customFormat="1" ht="18.75" thickBot="1">
      <c r="A17" s="150" t="s">
        <v>15</v>
      </c>
      <c r="B17" s="195" t="s">
        <v>3</v>
      </c>
      <c r="C17" s="151">
        <f>9035900+171663+18500+166000+16802+40000</f>
        <v>9448865</v>
      </c>
      <c r="D17" s="151">
        <v>5600504</v>
      </c>
      <c r="E17" s="152">
        <f>485483+17000+40242</f>
        <v>542725</v>
      </c>
      <c r="F17" s="12">
        <f>G17+J17</f>
        <v>278586</v>
      </c>
      <c r="G17" s="152">
        <v>23863</v>
      </c>
      <c r="H17" s="153"/>
      <c r="I17" s="151"/>
      <c r="J17" s="151">
        <f>K17</f>
        <v>254723</v>
      </c>
      <c r="K17" s="196">
        <f>L17</f>
        <v>254723</v>
      </c>
      <c r="L17" s="151">
        <f>44000+151723+20000+79000-40000</f>
        <v>254723</v>
      </c>
      <c r="M17" s="151">
        <f>C17+F17</f>
        <v>9727451</v>
      </c>
      <c r="N17" s="193"/>
      <c r="O17" s="193"/>
    </row>
    <row r="18" spans="1:15" s="194" customFormat="1" ht="18.75" thickBot="1">
      <c r="A18" s="13" t="s">
        <v>16</v>
      </c>
      <c r="B18" s="14" t="s">
        <v>54</v>
      </c>
      <c r="C18" s="11">
        <f>C20</f>
        <v>228672</v>
      </c>
      <c r="D18" s="11"/>
      <c r="E18" s="15"/>
      <c r="F18" s="16"/>
      <c r="G18" s="15"/>
      <c r="H18" s="10"/>
      <c r="I18" s="11"/>
      <c r="J18" s="11"/>
      <c r="K18" s="17"/>
      <c r="L18" s="11"/>
      <c r="M18" s="11">
        <f>M20</f>
        <v>228672</v>
      </c>
      <c r="N18" s="197"/>
      <c r="O18" s="193"/>
    </row>
    <row r="19" spans="1:15" s="194" customFormat="1" ht="64.5">
      <c r="A19" s="18"/>
      <c r="B19" s="19" t="s">
        <v>58</v>
      </c>
      <c r="C19" s="20">
        <f>C18</f>
        <v>228672</v>
      </c>
      <c r="D19" s="21"/>
      <c r="E19" s="21"/>
      <c r="F19" s="22"/>
      <c r="G19" s="21"/>
      <c r="H19" s="22"/>
      <c r="I19" s="21"/>
      <c r="J19" s="21"/>
      <c r="K19" s="22"/>
      <c r="L19" s="21"/>
      <c r="M19" s="20">
        <f>C19</f>
        <v>228672</v>
      </c>
      <c r="N19" s="193"/>
      <c r="O19" s="193"/>
    </row>
    <row r="20" spans="1:13" s="194" customFormat="1" ht="18">
      <c r="A20" s="23" t="s">
        <v>17</v>
      </c>
      <c r="B20" s="24" t="s">
        <v>74</v>
      </c>
      <c r="C20" s="25">
        <f>188760+39912</f>
        <v>228672</v>
      </c>
      <c r="D20" s="25"/>
      <c r="E20" s="26"/>
      <c r="F20" s="27"/>
      <c r="G20" s="25"/>
      <c r="H20" s="27"/>
      <c r="I20" s="25"/>
      <c r="J20" s="26"/>
      <c r="K20" s="27"/>
      <c r="L20" s="26"/>
      <c r="M20" s="25">
        <f>C20+F20</f>
        <v>228672</v>
      </c>
    </row>
    <row r="21" spans="1:13" ht="68.25" customHeight="1" thickBot="1">
      <c r="A21" s="28"/>
      <c r="B21" s="29" t="s">
        <v>70</v>
      </c>
      <c r="C21" s="30">
        <f>C20</f>
        <v>228672</v>
      </c>
      <c r="D21" s="30"/>
      <c r="E21" s="31"/>
      <c r="F21" s="32"/>
      <c r="G21" s="30"/>
      <c r="H21" s="32"/>
      <c r="I21" s="30"/>
      <c r="J21" s="31"/>
      <c r="K21" s="32"/>
      <c r="L21" s="31"/>
      <c r="M21" s="30">
        <f>C21+F21</f>
        <v>228672</v>
      </c>
    </row>
    <row r="22" spans="1:13" s="194" customFormat="1" ht="21" customHeight="1" thickBot="1">
      <c r="A22" s="8" t="s">
        <v>18</v>
      </c>
      <c r="B22" s="33" t="s">
        <v>61</v>
      </c>
      <c r="C22" s="11">
        <f>C26+C28+C30+C33+C35+C37+C39+C41+C43+C45+C48+C49+C50+C51+C52+C54+C55+C46+C53</f>
        <v>78144600</v>
      </c>
      <c r="D22" s="11">
        <f aca="true" t="shared" si="1" ref="D22:M22">D26+D28+D30+D33+D35+D37+D39+D41+D43+D45+D48+D49+D50+D51+D52+D54+D55+D46+D53</f>
        <v>5949971</v>
      </c>
      <c r="E22" s="11">
        <f t="shared" si="1"/>
        <v>472782</v>
      </c>
      <c r="F22" s="11">
        <f t="shared" si="1"/>
        <v>865923</v>
      </c>
      <c r="G22" s="11">
        <f t="shared" si="1"/>
        <v>368503</v>
      </c>
      <c r="H22" s="11">
        <f t="shared" si="1"/>
        <v>227052</v>
      </c>
      <c r="I22" s="11">
        <f t="shared" si="1"/>
        <v>20946</v>
      </c>
      <c r="J22" s="11">
        <f t="shared" si="1"/>
        <v>497420</v>
      </c>
      <c r="K22" s="11">
        <f t="shared" si="1"/>
        <v>497420</v>
      </c>
      <c r="L22" s="11">
        <f t="shared" si="1"/>
        <v>497420</v>
      </c>
      <c r="M22" s="11">
        <f t="shared" si="1"/>
        <v>79010523</v>
      </c>
    </row>
    <row r="23" spans="1:13" ht="18.75" customHeight="1">
      <c r="A23" s="34"/>
      <c r="B23" s="35" t="s">
        <v>62</v>
      </c>
      <c r="C23" s="36"/>
      <c r="D23" s="37"/>
      <c r="E23" s="36"/>
      <c r="F23" s="38"/>
      <c r="G23" s="37"/>
      <c r="H23" s="36"/>
      <c r="I23" s="37"/>
      <c r="J23" s="36"/>
      <c r="K23" s="37"/>
      <c r="L23" s="36"/>
      <c r="M23" s="36"/>
    </row>
    <row r="24" spans="1:13" ht="26.25">
      <c r="A24" s="39"/>
      <c r="B24" s="40" t="s">
        <v>55</v>
      </c>
      <c r="C24" s="25">
        <f>C29+C31+C34+C36+C38+C40+C42+C44+C56</f>
        <v>68333600</v>
      </c>
      <c r="D24" s="25">
        <f>D29+D31+D34+D36+D38+D40+D42+D44+D56</f>
        <v>0</v>
      </c>
      <c r="E24" s="25">
        <f>E29+E31+E34+E36+E38+E40+E42+E44+E56</f>
        <v>0</v>
      </c>
      <c r="F24" s="41"/>
      <c r="G24" s="27"/>
      <c r="H24" s="26"/>
      <c r="I24" s="27"/>
      <c r="J24" s="26"/>
      <c r="K24" s="27"/>
      <c r="L24" s="26"/>
      <c r="M24" s="25">
        <f>C24</f>
        <v>68333600</v>
      </c>
    </row>
    <row r="25" spans="1:13" s="194" customFormat="1" ht="117" customHeight="1">
      <c r="A25" s="42"/>
      <c r="B25" s="43" t="s">
        <v>84</v>
      </c>
      <c r="C25" s="25"/>
      <c r="D25" s="44">
        <f>D27</f>
        <v>0</v>
      </c>
      <c r="E25" s="25">
        <f>E27</f>
        <v>0</v>
      </c>
      <c r="F25" s="44">
        <f>F26</f>
        <v>50000</v>
      </c>
      <c r="G25" s="27"/>
      <c r="H25" s="26"/>
      <c r="I25" s="27"/>
      <c r="J25" s="25">
        <f>J26</f>
        <v>50000</v>
      </c>
      <c r="K25" s="25">
        <f>K26</f>
        <v>50000</v>
      </c>
      <c r="L25" s="25">
        <f>L26</f>
        <v>50000</v>
      </c>
      <c r="M25" s="25">
        <f>F25+C25</f>
        <v>50000</v>
      </c>
    </row>
    <row r="26" spans="1:13" s="194" customFormat="1" ht="115.5" customHeight="1">
      <c r="A26" s="45" t="s">
        <v>51</v>
      </c>
      <c r="B26" s="46" t="s">
        <v>69</v>
      </c>
      <c r="C26" s="25"/>
      <c r="D26" s="47"/>
      <c r="E26" s="25"/>
      <c r="F26" s="44">
        <f>G26+J26</f>
        <v>50000</v>
      </c>
      <c r="G26" s="27"/>
      <c r="H26" s="26"/>
      <c r="I26" s="27"/>
      <c r="J26" s="25">
        <f>K26</f>
        <v>50000</v>
      </c>
      <c r="K26" s="47">
        <f>L26</f>
        <v>50000</v>
      </c>
      <c r="L26" s="25">
        <v>50000</v>
      </c>
      <c r="M26" s="25">
        <f>F26+C26</f>
        <v>50000</v>
      </c>
    </row>
    <row r="27" spans="1:13" s="194" customFormat="1" ht="135.75" customHeight="1">
      <c r="A27" s="42"/>
      <c r="B27" s="48" t="s">
        <v>83</v>
      </c>
      <c r="C27" s="25"/>
      <c r="D27" s="27"/>
      <c r="E27" s="26"/>
      <c r="F27" s="44">
        <f>F26</f>
        <v>50000</v>
      </c>
      <c r="G27" s="27"/>
      <c r="H27" s="26"/>
      <c r="I27" s="27"/>
      <c r="J27" s="25">
        <f>J26</f>
        <v>50000</v>
      </c>
      <c r="K27" s="25">
        <f>K26</f>
        <v>50000</v>
      </c>
      <c r="L27" s="25">
        <f>L26</f>
        <v>50000</v>
      </c>
      <c r="M27" s="25">
        <f>F27+C27</f>
        <v>50000</v>
      </c>
    </row>
    <row r="28" spans="1:13" s="194" customFormat="1" ht="19.5" customHeight="1">
      <c r="A28" s="49" t="s">
        <v>19</v>
      </c>
      <c r="B28" s="46" t="s">
        <v>35</v>
      </c>
      <c r="C28" s="25">
        <v>900100</v>
      </c>
      <c r="D28" s="27"/>
      <c r="E28" s="26"/>
      <c r="F28" s="41"/>
      <c r="G28" s="27"/>
      <c r="H28" s="26"/>
      <c r="I28" s="27"/>
      <c r="J28" s="26"/>
      <c r="K28" s="27"/>
      <c r="L28" s="26"/>
      <c r="M28" s="25">
        <f>C28+F28</f>
        <v>900100</v>
      </c>
    </row>
    <row r="29" spans="1:13" ht="39">
      <c r="A29" s="49"/>
      <c r="B29" s="40" t="s">
        <v>59</v>
      </c>
      <c r="C29" s="25">
        <f>C28</f>
        <v>900100</v>
      </c>
      <c r="D29" s="27"/>
      <c r="E29" s="26"/>
      <c r="F29" s="41"/>
      <c r="G29" s="27"/>
      <c r="H29" s="26"/>
      <c r="I29" s="27"/>
      <c r="J29" s="26"/>
      <c r="K29" s="27"/>
      <c r="L29" s="26"/>
      <c r="M29" s="25">
        <f>C29+F29</f>
        <v>900100</v>
      </c>
    </row>
    <row r="30" spans="1:13" s="194" customFormat="1" ht="23.25" customHeight="1">
      <c r="A30" s="49" t="s">
        <v>20</v>
      </c>
      <c r="B30" s="46" t="s">
        <v>49</v>
      </c>
      <c r="C30" s="25">
        <v>10000100</v>
      </c>
      <c r="D30" s="27"/>
      <c r="E30" s="26"/>
      <c r="F30" s="41"/>
      <c r="G30" s="27"/>
      <c r="H30" s="26"/>
      <c r="I30" s="27"/>
      <c r="J30" s="26"/>
      <c r="K30" s="27"/>
      <c r="L30" s="26"/>
      <c r="M30" s="25">
        <f>C30+F30</f>
        <v>10000100</v>
      </c>
    </row>
    <row r="31" spans="1:13" ht="48.75" customHeight="1" thickBot="1">
      <c r="A31" s="50"/>
      <c r="B31" s="51" t="s">
        <v>59</v>
      </c>
      <c r="C31" s="52">
        <f>C30</f>
        <v>10000100</v>
      </c>
      <c r="D31" s="53"/>
      <c r="E31" s="54"/>
      <c r="F31" s="55"/>
      <c r="G31" s="53"/>
      <c r="H31" s="54"/>
      <c r="I31" s="53"/>
      <c r="J31" s="54"/>
      <c r="K31" s="53"/>
      <c r="L31" s="54"/>
      <c r="M31" s="52">
        <f>C31+F31</f>
        <v>10000100</v>
      </c>
    </row>
    <row r="32" spans="1:15" ht="25.5" customHeight="1" thickBot="1">
      <c r="A32" s="173" t="s">
        <v>67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98"/>
      <c r="O32" s="198"/>
    </row>
    <row r="33" spans="1:13" s="194" customFormat="1" ht="18">
      <c r="A33" s="56" t="s">
        <v>21</v>
      </c>
      <c r="B33" s="154" t="s">
        <v>75</v>
      </c>
      <c r="C33" s="155">
        <f>29000050-23860</f>
        <v>28976190</v>
      </c>
      <c r="D33" s="57"/>
      <c r="E33" s="58"/>
      <c r="F33" s="57"/>
      <c r="G33" s="58"/>
      <c r="H33" s="57"/>
      <c r="I33" s="58"/>
      <c r="J33" s="57"/>
      <c r="K33" s="58"/>
      <c r="L33" s="59"/>
      <c r="M33" s="60">
        <f aca="true" t="shared" si="2" ref="M33:M42">C33+F33</f>
        <v>28976190</v>
      </c>
    </row>
    <row r="34" spans="1:13" ht="39">
      <c r="A34" s="23"/>
      <c r="B34" s="61" t="s">
        <v>59</v>
      </c>
      <c r="C34" s="62">
        <f>C33</f>
        <v>28976190</v>
      </c>
      <c r="D34" s="26"/>
      <c r="E34" s="27"/>
      <c r="F34" s="26"/>
      <c r="G34" s="27"/>
      <c r="H34" s="26"/>
      <c r="I34" s="27"/>
      <c r="J34" s="26"/>
      <c r="K34" s="27"/>
      <c r="L34" s="63"/>
      <c r="M34" s="25">
        <f t="shared" si="2"/>
        <v>28976190</v>
      </c>
    </row>
    <row r="35" spans="1:13" s="194" customFormat="1" ht="18">
      <c r="A35" s="23" t="s">
        <v>22</v>
      </c>
      <c r="B35" s="64" t="s">
        <v>41</v>
      </c>
      <c r="C35" s="62">
        <v>7000300</v>
      </c>
      <c r="D35" s="26"/>
      <c r="E35" s="27"/>
      <c r="F35" s="26"/>
      <c r="G35" s="27"/>
      <c r="H35" s="26"/>
      <c r="I35" s="27"/>
      <c r="J35" s="26"/>
      <c r="K35" s="27"/>
      <c r="L35" s="63"/>
      <c r="M35" s="25">
        <f t="shared" si="2"/>
        <v>7000300</v>
      </c>
    </row>
    <row r="36" spans="1:13" ht="39">
      <c r="A36" s="23"/>
      <c r="B36" s="61" t="s">
        <v>59</v>
      </c>
      <c r="C36" s="62">
        <f>C35</f>
        <v>7000300</v>
      </c>
      <c r="D36" s="26"/>
      <c r="E36" s="27"/>
      <c r="F36" s="26"/>
      <c r="G36" s="27"/>
      <c r="H36" s="26"/>
      <c r="I36" s="27"/>
      <c r="J36" s="26"/>
      <c r="K36" s="27"/>
      <c r="L36" s="63"/>
      <c r="M36" s="25">
        <f t="shared" si="2"/>
        <v>7000300</v>
      </c>
    </row>
    <row r="37" spans="1:13" s="194" customFormat="1" ht="18">
      <c r="A37" s="23" t="s">
        <v>71</v>
      </c>
      <c r="B37" s="64" t="s">
        <v>6</v>
      </c>
      <c r="C37" s="62">
        <v>8000500</v>
      </c>
      <c r="D37" s="26"/>
      <c r="E37" s="27"/>
      <c r="F37" s="26"/>
      <c r="G37" s="27"/>
      <c r="H37" s="26"/>
      <c r="I37" s="27"/>
      <c r="J37" s="26"/>
      <c r="K37" s="27"/>
      <c r="L37" s="63"/>
      <c r="M37" s="25">
        <f t="shared" si="2"/>
        <v>8000500</v>
      </c>
    </row>
    <row r="38" spans="1:13" ht="45.75" customHeight="1">
      <c r="A38" s="65"/>
      <c r="B38" s="61" t="s">
        <v>59</v>
      </c>
      <c r="C38" s="62">
        <f>C37</f>
        <v>8000500</v>
      </c>
      <c r="D38" s="66"/>
      <c r="E38" s="67"/>
      <c r="F38" s="66"/>
      <c r="G38" s="67"/>
      <c r="H38" s="66"/>
      <c r="I38" s="67"/>
      <c r="J38" s="66"/>
      <c r="K38" s="67"/>
      <c r="L38" s="68"/>
      <c r="M38" s="69">
        <f t="shared" si="2"/>
        <v>8000500</v>
      </c>
    </row>
    <row r="39" spans="1:13" s="194" customFormat="1" ht="18">
      <c r="A39" s="23" t="s">
        <v>72</v>
      </c>
      <c r="B39" s="64" t="s">
        <v>9</v>
      </c>
      <c r="C39" s="62">
        <v>799400</v>
      </c>
      <c r="D39" s="26"/>
      <c r="E39" s="27"/>
      <c r="F39" s="26"/>
      <c r="G39" s="27"/>
      <c r="H39" s="26"/>
      <c r="I39" s="27"/>
      <c r="J39" s="26"/>
      <c r="K39" s="27"/>
      <c r="L39" s="63"/>
      <c r="M39" s="25">
        <f t="shared" si="2"/>
        <v>799400</v>
      </c>
    </row>
    <row r="40" spans="1:13" ht="39.75" customHeight="1">
      <c r="A40" s="65"/>
      <c r="B40" s="61" t="s">
        <v>59</v>
      </c>
      <c r="C40" s="62">
        <f>C39</f>
        <v>799400</v>
      </c>
      <c r="D40" s="66"/>
      <c r="E40" s="67"/>
      <c r="F40" s="66"/>
      <c r="G40" s="67"/>
      <c r="H40" s="66"/>
      <c r="I40" s="67"/>
      <c r="J40" s="66"/>
      <c r="K40" s="67"/>
      <c r="L40" s="68"/>
      <c r="M40" s="70">
        <f t="shared" si="2"/>
        <v>799400</v>
      </c>
    </row>
    <row r="41" spans="1:13" s="194" customFormat="1" ht="18">
      <c r="A41" s="23" t="s">
        <v>73</v>
      </c>
      <c r="B41" s="61" t="s">
        <v>39</v>
      </c>
      <c r="C41" s="62">
        <f>50000+23860</f>
        <v>73860</v>
      </c>
      <c r="D41" s="26"/>
      <c r="E41" s="27"/>
      <c r="F41" s="26"/>
      <c r="G41" s="27"/>
      <c r="H41" s="26"/>
      <c r="I41" s="27"/>
      <c r="J41" s="26"/>
      <c r="K41" s="27"/>
      <c r="L41" s="63"/>
      <c r="M41" s="25">
        <f t="shared" si="2"/>
        <v>73860</v>
      </c>
    </row>
    <row r="42" spans="1:13" ht="39" customHeight="1">
      <c r="A42" s="65"/>
      <c r="B42" s="61" t="s">
        <v>59</v>
      </c>
      <c r="C42" s="62">
        <f>C41</f>
        <v>73860</v>
      </c>
      <c r="D42" s="66"/>
      <c r="E42" s="67"/>
      <c r="F42" s="66"/>
      <c r="G42" s="67"/>
      <c r="H42" s="66"/>
      <c r="I42" s="67"/>
      <c r="J42" s="66"/>
      <c r="K42" s="67"/>
      <c r="L42" s="68"/>
      <c r="M42" s="25">
        <f t="shared" si="2"/>
        <v>73860</v>
      </c>
    </row>
    <row r="43" spans="1:13" s="194" customFormat="1" ht="18">
      <c r="A43" s="23" t="s">
        <v>23</v>
      </c>
      <c r="B43" s="64" t="s">
        <v>36</v>
      </c>
      <c r="C43" s="62">
        <v>571150</v>
      </c>
      <c r="D43" s="26"/>
      <c r="E43" s="27"/>
      <c r="F43" s="26"/>
      <c r="G43" s="27"/>
      <c r="H43" s="26"/>
      <c r="I43" s="27"/>
      <c r="J43" s="26"/>
      <c r="K43" s="27"/>
      <c r="L43" s="63"/>
      <c r="M43" s="25">
        <f aca="true" t="shared" si="3" ref="M43:M64">C43+F43</f>
        <v>571150</v>
      </c>
    </row>
    <row r="44" spans="1:13" ht="42" customHeight="1">
      <c r="A44" s="71"/>
      <c r="B44" s="61" t="s">
        <v>59</v>
      </c>
      <c r="C44" s="62">
        <f>C43</f>
        <v>571150</v>
      </c>
      <c r="D44" s="21"/>
      <c r="E44" s="22"/>
      <c r="F44" s="21"/>
      <c r="G44" s="22"/>
      <c r="H44" s="21"/>
      <c r="I44" s="22"/>
      <c r="J44" s="21"/>
      <c r="K44" s="22"/>
      <c r="L44" s="72"/>
      <c r="M44" s="25">
        <f t="shared" si="3"/>
        <v>571150</v>
      </c>
    </row>
    <row r="45" spans="1:13" s="194" customFormat="1" ht="18">
      <c r="A45" s="23" t="s">
        <v>24</v>
      </c>
      <c r="B45" s="73" t="s">
        <v>44</v>
      </c>
      <c r="C45" s="62">
        <f>251400-16000</f>
        <v>235400</v>
      </c>
      <c r="D45" s="70"/>
      <c r="E45" s="74"/>
      <c r="F45" s="70"/>
      <c r="G45" s="74"/>
      <c r="H45" s="70"/>
      <c r="I45" s="74"/>
      <c r="J45" s="70"/>
      <c r="K45" s="74"/>
      <c r="L45" s="75"/>
      <c r="M45" s="25">
        <f t="shared" si="3"/>
        <v>235400</v>
      </c>
    </row>
    <row r="46" spans="1:13" s="194" customFormat="1" ht="25.5">
      <c r="A46" s="71" t="s">
        <v>76</v>
      </c>
      <c r="B46" s="73" t="s">
        <v>77</v>
      </c>
      <c r="C46" s="62">
        <f>1542800+46500</f>
        <v>1589300</v>
      </c>
      <c r="D46" s="25">
        <f>695600+34100+24910</f>
        <v>754610</v>
      </c>
      <c r="E46" s="199">
        <f>184400+4400+2600</f>
        <v>191400</v>
      </c>
      <c r="F46" s="25">
        <v>103</v>
      </c>
      <c r="G46" s="47">
        <v>103</v>
      </c>
      <c r="H46" s="25"/>
      <c r="I46" s="47"/>
      <c r="J46" s="25"/>
      <c r="K46" s="47"/>
      <c r="L46" s="76"/>
      <c r="M46" s="25">
        <f t="shared" si="3"/>
        <v>1589403</v>
      </c>
    </row>
    <row r="47" spans="1:13" ht="18">
      <c r="A47" s="71"/>
      <c r="B47" s="61" t="s">
        <v>68</v>
      </c>
      <c r="C47" s="62">
        <f>C46</f>
        <v>1589300</v>
      </c>
      <c r="D47" s="25">
        <f>D46</f>
        <v>754610</v>
      </c>
      <c r="E47" s="76">
        <f>E46</f>
        <v>191400</v>
      </c>
      <c r="F47" s="25"/>
      <c r="G47" s="44"/>
      <c r="H47" s="25"/>
      <c r="I47" s="47"/>
      <c r="J47" s="25"/>
      <c r="K47" s="47"/>
      <c r="L47" s="76"/>
      <c r="M47" s="25">
        <f>C47</f>
        <v>1589300</v>
      </c>
    </row>
    <row r="48" spans="1:13" s="194" customFormat="1" ht="18">
      <c r="A48" s="71" t="s">
        <v>25</v>
      </c>
      <c r="B48" s="77" t="s">
        <v>31</v>
      </c>
      <c r="C48" s="62">
        <v>10000</v>
      </c>
      <c r="D48" s="25"/>
      <c r="E48" s="47"/>
      <c r="F48" s="25"/>
      <c r="G48" s="47"/>
      <c r="H48" s="25"/>
      <c r="I48" s="47"/>
      <c r="J48" s="25"/>
      <c r="K48" s="47"/>
      <c r="L48" s="76"/>
      <c r="M48" s="25">
        <f t="shared" si="3"/>
        <v>10000</v>
      </c>
    </row>
    <row r="49" spans="1:13" s="194" customFormat="1" ht="18">
      <c r="A49" s="71" t="s">
        <v>26</v>
      </c>
      <c r="B49" s="73" t="s">
        <v>13</v>
      </c>
      <c r="C49" s="62">
        <v>8800</v>
      </c>
      <c r="D49" s="25"/>
      <c r="E49" s="47"/>
      <c r="F49" s="25"/>
      <c r="G49" s="47"/>
      <c r="H49" s="25"/>
      <c r="I49" s="47"/>
      <c r="J49" s="25"/>
      <c r="K49" s="47"/>
      <c r="L49" s="76"/>
      <c r="M49" s="25">
        <f t="shared" si="3"/>
        <v>8800</v>
      </c>
    </row>
    <row r="50" spans="1:13" s="194" customFormat="1" ht="25.5">
      <c r="A50" s="71" t="s">
        <v>27</v>
      </c>
      <c r="B50" s="73" t="s">
        <v>38</v>
      </c>
      <c r="C50" s="62">
        <v>3000</v>
      </c>
      <c r="D50" s="25"/>
      <c r="E50" s="47"/>
      <c r="F50" s="25"/>
      <c r="G50" s="47"/>
      <c r="H50" s="25"/>
      <c r="I50" s="47"/>
      <c r="J50" s="25"/>
      <c r="K50" s="47"/>
      <c r="L50" s="76"/>
      <c r="M50" s="25">
        <f t="shared" si="3"/>
        <v>3000</v>
      </c>
    </row>
    <row r="51" spans="1:13" s="194" customFormat="1" ht="18">
      <c r="A51" s="71" t="s">
        <v>28</v>
      </c>
      <c r="B51" s="73" t="s">
        <v>43</v>
      </c>
      <c r="C51" s="62">
        <v>2000</v>
      </c>
      <c r="D51" s="25"/>
      <c r="E51" s="47"/>
      <c r="F51" s="25"/>
      <c r="G51" s="47"/>
      <c r="H51" s="25"/>
      <c r="I51" s="47"/>
      <c r="J51" s="25"/>
      <c r="K51" s="47"/>
      <c r="L51" s="76"/>
      <c r="M51" s="25">
        <f t="shared" si="3"/>
        <v>2000</v>
      </c>
    </row>
    <row r="52" spans="1:13" s="194" customFormat="1" ht="18">
      <c r="A52" s="78" t="s">
        <v>29</v>
      </c>
      <c r="B52" s="73" t="s">
        <v>78</v>
      </c>
      <c r="C52" s="62">
        <f>6314300+76700</f>
        <v>6391000</v>
      </c>
      <c r="D52" s="25">
        <f>4308000+56275</f>
        <v>4364275</v>
      </c>
      <c r="E52" s="47">
        <f>160969+33800+12400</f>
        <v>207169</v>
      </c>
      <c r="F52" s="25">
        <f>G52+K52</f>
        <v>497870</v>
      </c>
      <c r="G52" s="47">
        <v>368400</v>
      </c>
      <c r="H52" s="25">
        <v>227052</v>
      </c>
      <c r="I52" s="47">
        <f>17196+3750</f>
        <v>20946</v>
      </c>
      <c r="J52" s="25">
        <f>K52</f>
        <v>129470</v>
      </c>
      <c r="K52" s="47">
        <f>L52</f>
        <v>129470</v>
      </c>
      <c r="L52" s="76">
        <v>129470</v>
      </c>
      <c r="M52" s="25">
        <f>C52+F52</f>
        <v>6888870</v>
      </c>
    </row>
    <row r="53" spans="1:13" s="194" customFormat="1" ht="40.5" customHeight="1">
      <c r="A53" s="79" t="s">
        <v>85</v>
      </c>
      <c r="B53" s="80" t="s">
        <v>86</v>
      </c>
      <c r="C53" s="62">
        <v>333700</v>
      </c>
      <c r="D53" s="25"/>
      <c r="E53" s="47"/>
      <c r="F53" s="25"/>
      <c r="G53" s="47"/>
      <c r="H53" s="25"/>
      <c r="I53" s="47"/>
      <c r="J53" s="25"/>
      <c r="K53" s="47"/>
      <c r="L53" s="76"/>
      <c r="M53" s="25">
        <f>C53+F53</f>
        <v>333700</v>
      </c>
    </row>
    <row r="54" spans="1:13" s="194" customFormat="1" ht="26.25" customHeight="1">
      <c r="A54" s="18" t="s">
        <v>79</v>
      </c>
      <c r="B54" s="73" t="s">
        <v>80</v>
      </c>
      <c r="C54" s="200">
        <f>1350000-80000+10000-42200</f>
        <v>1237800</v>
      </c>
      <c r="D54" s="156">
        <f>823749+7337</f>
        <v>831086</v>
      </c>
      <c r="E54" s="47">
        <f>61913+12300</f>
        <v>74213</v>
      </c>
      <c r="F54" s="25">
        <f>J54</f>
        <v>317950</v>
      </c>
      <c r="G54" s="47"/>
      <c r="H54" s="25"/>
      <c r="I54" s="47"/>
      <c r="J54" s="25">
        <f>K54</f>
        <v>317950</v>
      </c>
      <c r="K54" s="47">
        <f>L54</f>
        <v>317950</v>
      </c>
      <c r="L54" s="76">
        <f>377100-59150</f>
        <v>317950</v>
      </c>
      <c r="M54" s="25">
        <f t="shared" si="3"/>
        <v>1555750</v>
      </c>
    </row>
    <row r="55" spans="1:13" s="194" customFormat="1" ht="18">
      <c r="A55" s="81" t="s">
        <v>30</v>
      </c>
      <c r="B55" s="82" t="s">
        <v>12</v>
      </c>
      <c r="C55" s="62">
        <v>12012000</v>
      </c>
      <c r="D55" s="83"/>
      <c r="E55" s="84"/>
      <c r="F55" s="83"/>
      <c r="G55" s="85"/>
      <c r="H55" s="86"/>
      <c r="I55" s="84"/>
      <c r="J55" s="86"/>
      <c r="K55" s="87"/>
      <c r="L55" s="88"/>
      <c r="M55" s="25">
        <f t="shared" si="3"/>
        <v>12012000</v>
      </c>
    </row>
    <row r="56" spans="1:13" ht="40.5" customHeight="1" thickBot="1">
      <c r="A56" s="89"/>
      <c r="B56" s="90" t="s">
        <v>59</v>
      </c>
      <c r="C56" s="74">
        <f>C55</f>
        <v>12012000</v>
      </c>
      <c r="D56" s="91"/>
      <c r="E56" s="92"/>
      <c r="F56" s="91"/>
      <c r="G56" s="93"/>
      <c r="H56" s="94"/>
      <c r="I56" s="92"/>
      <c r="J56" s="94"/>
      <c r="K56" s="95"/>
      <c r="L56" s="96"/>
      <c r="M56" s="69">
        <f t="shared" si="3"/>
        <v>12012000</v>
      </c>
    </row>
    <row r="57" spans="1:13" s="194" customFormat="1" ht="18.75" thickBot="1">
      <c r="A57" s="97">
        <v>110000</v>
      </c>
      <c r="B57" s="98" t="s">
        <v>7</v>
      </c>
      <c r="C57" s="99">
        <f>C58</f>
        <v>53800</v>
      </c>
      <c r="D57" s="99"/>
      <c r="E57" s="99"/>
      <c r="F57" s="100"/>
      <c r="G57" s="99"/>
      <c r="H57" s="101"/>
      <c r="I57" s="99"/>
      <c r="J57" s="101"/>
      <c r="K57" s="102"/>
      <c r="L57" s="101"/>
      <c r="M57" s="11">
        <f t="shared" si="3"/>
        <v>53800</v>
      </c>
    </row>
    <row r="58" spans="1:13" s="194" customFormat="1" ht="18.75" thickBot="1">
      <c r="A58" s="201">
        <v>110103</v>
      </c>
      <c r="B58" s="103" t="s">
        <v>33</v>
      </c>
      <c r="C58" s="104">
        <f>37800+16000</f>
        <v>53800</v>
      </c>
      <c r="D58" s="104"/>
      <c r="E58" s="104"/>
      <c r="F58" s="105"/>
      <c r="G58" s="106"/>
      <c r="H58" s="107"/>
      <c r="I58" s="104"/>
      <c r="J58" s="107"/>
      <c r="K58" s="108"/>
      <c r="L58" s="107"/>
      <c r="M58" s="30">
        <f t="shared" si="3"/>
        <v>53800</v>
      </c>
    </row>
    <row r="59" spans="1:13" s="194" customFormat="1" ht="19.5" thickBot="1">
      <c r="A59" s="109">
        <v>130000</v>
      </c>
      <c r="B59" s="98" t="s">
        <v>4</v>
      </c>
      <c r="C59" s="110">
        <f>C60+C61</f>
        <v>4763650</v>
      </c>
      <c r="D59" s="110">
        <f>SUM(D61:D61)</f>
        <v>2286492</v>
      </c>
      <c r="E59" s="110">
        <f>SUM(E61:E61)</f>
        <v>1515488</v>
      </c>
      <c r="F59" s="111">
        <f aca="true" t="shared" si="4" ref="F59:L59">F61</f>
        <v>1603183</v>
      </c>
      <c r="G59" s="110">
        <f t="shared" si="4"/>
        <v>444569</v>
      </c>
      <c r="H59" s="111">
        <f t="shared" si="4"/>
        <v>222741</v>
      </c>
      <c r="I59" s="110">
        <f t="shared" si="4"/>
        <v>83135</v>
      </c>
      <c r="J59" s="111">
        <f t="shared" si="4"/>
        <v>1158614</v>
      </c>
      <c r="K59" s="111">
        <f t="shared" si="4"/>
        <v>1098000</v>
      </c>
      <c r="L59" s="111">
        <f t="shared" si="4"/>
        <v>1098000</v>
      </c>
      <c r="M59" s="110">
        <f t="shared" si="3"/>
        <v>6366833</v>
      </c>
    </row>
    <row r="60" spans="1:13" s="194" customFormat="1" ht="18.75" thickBot="1">
      <c r="A60" s="112">
        <v>130102</v>
      </c>
      <c r="B60" s="103" t="s">
        <v>50</v>
      </c>
      <c r="C60" s="113">
        <v>40000</v>
      </c>
      <c r="D60" s="113"/>
      <c r="E60" s="113"/>
      <c r="F60" s="114"/>
      <c r="G60" s="85"/>
      <c r="H60" s="113"/>
      <c r="I60" s="105"/>
      <c r="J60" s="115"/>
      <c r="K60" s="116"/>
      <c r="L60" s="117"/>
      <c r="M60" s="118">
        <f t="shared" si="3"/>
        <v>40000</v>
      </c>
    </row>
    <row r="61" spans="1:13" s="194" customFormat="1" ht="18.75" thickBot="1">
      <c r="A61" s="112">
        <v>130107</v>
      </c>
      <c r="B61" s="202" t="s">
        <v>34</v>
      </c>
      <c r="C61" s="157">
        <f>4545300+77000+101350</f>
        <v>4723650</v>
      </c>
      <c r="D61" s="157">
        <f>2230000+56492</f>
        <v>2286492</v>
      </c>
      <c r="E61" s="119">
        <f>1414138+101350</f>
        <v>1515488</v>
      </c>
      <c r="F61" s="12">
        <f>G61+J61</f>
        <v>1603183</v>
      </c>
      <c r="G61" s="93">
        <f>505183-60614</f>
        <v>444569</v>
      </c>
      <c r="H61" s="119">
        <v>222741</v>
      </c>
      <c r="I61" s="120">
        <v>83135</v>
      </c>
      <c r="J61" s="121">
        <f>60614+K61</f>
        <v>1158614</v>
      </c>
      <c r="K61" s="119">
        <f>L61</f>
        <v>1098000</v>
      </c>
      <c r="L61" s="120">
        <v>1098000</v>
      </c>
      <c r="M61" s="122">
        <f t="shared" si="3"/>
        <v>6326833</v>
      </c>
    </row>
    <row r="62" spans="1:13" s="194" customFormat="1" ht="18.75" thickBot="1">
      <c r="A62" s="123" t="s">
        <v>52</v>
      </c>
      <c r="B62" s="124" t="s">
        <v>81</v>
      </c>
      <c r="C62" s="99">
        <f aca="true" t="shared" si="5" ref="C62:G63">C64</f>
        <v>0</v>
      </c>
      <c r="D62" s="99">
        <f t="shared" si="5"/>
        <v>0</v>
      </c>
      <c r="E62" s="99">
        <f t="shared" si="5"/>
        <v>0</v>
      </c>
      <c r="F62" s="125">
        <f t="shared" si="5"/>
        <v>10123</v>
      </c>
      <c r="G62" s="126">
        <f t="shared" si="5"/>
        <v>10123</v>
      </c>
      <c r="H62" s="99"/>
      <c r="I62" s="100"/>
      <c r="J62" s="127"/>
      <c r="K62" s="99"/>
      <c r="L62" s="100"/>
      <c r="M62" s="128">
        <f t="shared" si="3"/>
        <v>10123</v>
      </c>
    </row>
    <row r="63" spans="1:13" ht="81" customHeight="1">
      <c r="A63" s="129"/>
      <c r="B63" s="130" t="s">
        <v>60</v>
      </c>
      <c r="C63" s="116"/>
      <c r="D63" s="116">
        <f t="shared" si="5"/>
        <v>0</v>
      </c>
      <c r="E63" s="116">
        <f t="shared" si="5"/>
        <v>0</v>
      </c>
      <c r="F63" s="131">
        <f t="shared" si="5"/>
        <v>10123</v>
      </c>
      <c r="G63" s="132">
        <f t="shared" si="5"/>
        <v>10123</v>
      </c>
      <c r="H63" s="116"/>
      <c r="I63" s="117"/>
      <c r="J63" s="133"/>
      <c r="K63" s="116"/>
      <c r="L63" s="117"/>
      <c r="M63" s="134">
        <f t="shared" si="3"/>
        <v>10123</v>
      </c>
    </row>
    <row r="64" spans="1:13" s="194" customFormat="1" ht="63.75">
      <c r="A64" s="135" t="s">
        <v>45</v>
      </c>
      <c r="B64" s="136" t="s">
        <v>82</v>
      </c>
      <c r="C64" s="104"/>
      <c r="D64" s="104"/>
      <c r="E64" s="104"/>
      <c r="F64" s="137">
        <f>G64</f>
        <v>10123</v>
      </c>
      <c r="G64" s="85">
        <v>10123</v>
      </c>
      <c r="H64" s="104"/>
      <c r="I64" s="105"/>
      <c r="J64" s="138"/>
      <c r="K64" s="104"/>
      <c r="L64" s="105"/>
      <c r="M64" s="106">
        <f t="shared" si="3"/>
        <v>10123</v>
      </c>
    </row>
    <row r="65" spans="1:13" ht="84" customHeight="1" thickBot="1">
      <c r="A65" s="139"/>
      <c r="B65" s="140" t="s">
        <v>60</v>
      </c>
      <c r="C65" s="119"/>
      <c r="D65" s="119"/>
      <c r="E65" s="119"/>
      <c r="F65" s="141">
        <f>G65</f>
        <v>10123</v>
      </c>
      <c r="G65" s="93">
        <f>G64</f>
        <v>10123</v>
      </c>
      <c r="H65" s="119"/>
      <c r="I65" s="120"/>
      <c r="J65" s="121"/>
      <c r="K65" s="119"/>
      <c r="L65" s="120"/>
      <c r="M65" s="122">
        <f>M64</f>
        <v>10123</v>
      </c>
    </row>
    <row r="66" spans="1:15" ht="19.5" thickBot="1">
      <c r="A66" s="167" t="s">
        <v>48</v>
      </c>
      <c r="B66" s="168"/>
      <c r="C66" s="110">
        <f aca="true" t="shared" si="6" ref="C66:M66">C16+C18+C22+C57+C59+C62</f>
        <v>92639587</v>
      </c>
      <c r="D66" s="110">
        <f t="shared" si="6"/>
        <v>13836967</v>
      </c>
      <c r="E66" s="110">
        <f t="shared" si="6"/>
        <v>2530995</v>
      </c>
      <c r="F66" s="110">
        <f t="shared" si="6"/>
        <v>2757815</v>
      </c>
      <c r="G66" s="110">
        <f t="shared" si="6"/>
        <v>847058</v>
      </c>
      <c r="H66" s="110">
        <f t="shared" si="6"/>
        <v>449793</v>
      </c>
      <c r="I66" s="110">
        <f t="shared" si="6"/>
        <v>104081</v>
      </c>
      <c r="J66" s="110">
        <f t="shared" si="6"/>
        <v>1910757</v>
      </c>
      <c r="K66" s="110">
        <f t="shared" si="6"/>
        <v>1850143</v>
      </c>
      <c r="L66" s="110">
        <f t="shared" si="6"/>
        <v>1850143</v>
      </c>
      <c r="M66" s="110">
        <f t="shared" si="6"/>
        <v>95397402</v>
      </c>
      <c r="O66" s="158"/>
    </row>
    <row r="67" spans="1:13" ht="27.75" customHeight="1" thickBot="1">
      <c r="A67" s="165" t="s">
        <v>87</v>
      </c>
      <c r="B67" s="166"/>
      <c r="C67" s="142">
        <f>C21+C24+C46+C63+C65</f>
        <v>70151572</v>
      </c>
      <c r="D67" s="143">
        <f>D47</f>
        <v>754610</v>
      </c>
      <c r="E67" s="143">
        <f>E47</f>
        <v>191400</v>
      </c>
      <c r="F67" s="144">
        <f>G67+J67</f>
        <v>60123</v>
      </c>
      <c r="G67" s="143">
        <f>G19+G24+G25+G63</f>
        <v>10123</v>
      </c>
      <c r="H67" s="145"/>
      <c r="I67" s="146"/>
      <c r="J67" s="142">
        <f>K67</f>
        <v>50000</v>
      </c>
      <c r="K67" s="147">
        <f>L67</f>
        <v>50000</v>
      </c>
      <c r="L67" s="148">
        <f>L26</f>
        <v>50000</v>
      </c>
      <c r="M67" s="149">
        <f>C67+F67</f>
        <v>70211695</v>
      </c>
    </row>
    <row r="68" spans="2:8" ht="18" customHeight="1">
      <c r="B68" s="203" t="s">
        <v>40</v>
      </c>
      <c r="C68" s="1">
        <v>92540437</v>
      </c>
      <c r="F68" s="1">
        <v>2856965</v>
      </c>
      <c r="H68" s="203" t="s">
        <v>88</v>
      </c>
    </row>
    <row r="69" spans="3:8" ht="9" customHeight="1">
      <c r="C69" s="203"/>
      <c r="D69" s="204"/>
      <c r="E69" s="204"/>
      <c r="F69" s="204"/>
      <c r="G69" s="205"/>
      <c r="H69" s="206"/>
    </row>
    <row r="70" spans="2:8" ht="18.75">
      <c r="B70" s="203"/>
      <c r="H70" s="203"/>
    </row>
    <row r="71" ht="18.75">
      <c r="B71" s="203"/>
    </row>
  </sheetData>
  <mergeCells count="23">
    <mergeCell ref="M7:M14"/>
    <mergeCell ref="L11:L14"/>
    <mergeCell ref="C9:C14"/>
    <mergeCell ref="I10:I14"/>
    <mergeCell ref="H10:H14"/>
    <mergeCell ref="A32:M32"/>
    <mergeCell ref="A4:M4"/>
    <mergeCell ref="A5:M5"/>
    <mergeCell ref="D9:E9"/>
    <mergeCell ref="H9:I9"/>
    <mergeCell ref="F7:L8"/>
    <mergeCell ref="C7:E8"/>
    <mergeCell ref="A7:A14"/>
    <mergeCell ref="K9:L9"/>
    <mergeCell ref="E10:E14"/>
    <mergeCell ref="K10:K14"/>
    <mergeCell ref="A67:B67"/>
    <mergeCell ref="A66:B66"/>
    <mergeCell ref="J9:J14"/>
    <mergeCell ref="F9:F14"/>
    <mergeCell ref="D10:D14"/>
    <mergeCell ref="G9:G14"/>
    <mergeCell ref="B7:B14"/>
  </mergeCells>
  <printOptions horizontalCentered="1"/>
  <pageMargins left="0.3937007874015748" right="0.3937007874015748" top="1.1811023622047245" bottom="0.3937007874015748" header="0" footer="0"/>
  <pageSetup fitToHeight="2" horizontalDpi="600" verticalDpi="600" orientation="landscape" paperSize="9" scale="45" r:id="rId1"/>
  <rowBreaks count="2" manualBreakCount="2">
    <brk id="31" max="12" man="1"/>
    <brk id="70" max="12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2011-11-28T08:26:42Z</cp:lastPrinted>
  <dcterms:created xsi:type="dcterms:W3CDTF">1996-10-08T23:32:33Z</dcterms:created>
  <dcterms:modified xsi:type="dcterms:W3CDTF">2011-11-29T14:27:27Z</dcterms:modified>
  <cp:category/>
  <cp:version/>
  <cp:contentType/>
  <cp:contentStatus/>
</cp:coreProperties>
</file>