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3 (2)" sheetId="1" r:id="rId1"/>
  </sheets>
  <externalReferences>
    <externalReference r:id="rId4"/>
  </externalReferences>
  <definedNames>
    <definedName name="_xlnm.Print_Area" localSheetId="0">'Дод3 (2)'!$A$1:$M$77</definedName>
  </definedNames>
  <calcPr fullCalcOnLoad="1"/>
</workbook>
</file>

<file path=xl/sharedStrings.xml><?xml version="1.0" encoding="utf-8"?>
<sst xmlns="http://schemas.openxmlformats.org/spreadsheetml/2006/main" count="120" uniqueCount="102">
  <si>
    <t>Всього</t>
  </si>
  <si>
    <t>з них:</t>
  </si>
  <si>
    <t>Органи місцевого самоврядування</t>
  </si>
  <si>
    <t>Назва головного розпорядника</t>
  </si>
  <si>
    <t>Видатки загального фонду</t>
  </si>
  <si>
    <t>Видатки спеціального фонду</t>
  </si>
  <si>
    <t>Допомога на дітей одиноким матерям</t>
  </si>
  <si>
    <t>розвитку</t>
  </si>
  <si>
    <t>Тимчасова державна допомога дітям</t>
  </si>
  <si>
    <t>районної у місті ради</t>
  </si>
  <si>
    <t>за головними розпорядниками коштів</t>
  </si>
  <si>
    <t>споживання</t>
  </si>
  <si>
    <t>комунальні послуги та енергоносії</t>
  </si>
  <si>
    <t>Державна соціальна допомога інвалідам з дитинства та дітям-інвалідам</t>
  </si>
  <si>
    <t>Філармонії, музичні колективи і ансамблі та інші мистецькі заклади та заходи</t>
  </si>
  <si>
    <t xml:space="preserve">Соціальні програми і заходи державних органів у справах молоді </t>
  </si>
  <si>
    <t>010116</t>
  </si>
  <si>
    <t>090412</t>
  </si>
  <si>
    <t>091103</t>
  </si>
  <si>
    <t>091104</t>
  </si>
  <si>
    <t>091107</t>
  </si>
  <si>
    <t>090802</t>
  </si>
  <si>
    <t>070303</t>
  </si>
  <si>
    <t>090302</t>
  </si>
  <si>
    <t>090304</t>
  </si>
  <si>
    <t>090305</t>
  </si>
  <si>
    <t>090401</t>
  </si>
  <si>
    <t>091204</t>
  </si>
  <si>
    <t>091300</t>
  </si>
  <si>
    <t>Інші програми соціального захисту дітей</t>
  </si>
  <si>
    <t>Утримання та навчально-тренувальна робота дитячо-юнацьких спортивних шкіл</t>
  </si>
  <si>
    <t>Управління праці та соціального захисту населення виконкому Саксаганської районної у місті ради</t>
  </si>
  <si>
    <t>Відділ освіти виконкому Саксаганської районної у місті  ради</t>
  </si>
  <si>
    <t xml:space="preserve">Соціальні програми і заходи державних органів у справах сім'ї </t>
  </si>
  <si>
    <t>Державна соціальна допомога малозабезпеченим сім'ям</t>
  </si>
  <si>
    <t>Соціальні програми і заходи державних органів з питань забезпечення рівних прав та можливостей жінок і чоловіків</t>
  </si>
  <si>
    <t>Допомога при усиновленні дитини</t>
  </si>
  <si>
    <t>грн.</t>
  </si>
  <si>
    <t>Допомога у зв'язку з вагітністю і пологами</t>
  </si>
  <si>
    <t>90203</t>
  </si>
  <si>
    <t>Інші видатки на соціальний захист населення</t>
  </si>
  <si>
    <t>090303</t>
  </si>
  <si>
    <t>Допомога на дітей, над якими встановлено опіку чи піклування</t>
  </si>
  <si>
    <t>90308</t>
  </si>
  <si>
    <t>Код типової відомчої класифікації</t>
  </si>
  <si>
    <t xml:space="preserve">Код тимчасової відомчої класифікації видатків </t>
  </si>
  <si>
    <t xml:space="preserve">РАЗОМ ВИДАТКІВ </t>
  </si>
  <si>
    <t xml:space="preserve">Найменування коду тимчасової класифікації видатків та кредитування місцевих бюджетів </t>
  </si>
  <si>
    <t>Разом</t>
  </si>
  <si>
    <t>Допомога на догляд за дитиною віком до 3 років</t>
  </si>
  <si>
    <t>Проведення навчально-тренувальних зборів і змагань</t>
  </si>
  <si>
    <t>в тому числі за рахунок  субвенції з державного бюджету місцевим бюджетам  на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</si>
  <si>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>в тому числі за рахунок субвенції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</si>
  <si>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</si>
  <si>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фінансування ремонту приміщень управлінь праці та соціального захисту виконавчих органів міських ( 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 заходів виконання спільного із Світовим банком проекту "Вдосконалення системи соціальної допомоги" </t>
  </si>
  <si>
    <t xml:space="preserve">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</si>
  <si>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 xml:space="preserve">Дитячі будинки(в тому числі сімейного типу, прийомні сім'ї) </t>
  </si>
  <si>
    <t>оплата праці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</si>
  <si>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</si>
  <si>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</si>
  <si>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 xml:space="preserve">у тому числі за рахунок інших субвенцій </t>
  </si>
  <si>
    <t>2</t>
  </si>
  <si>
    <t>091205</t>
  </si>
  <si>
    <t>Допомога при народженні дитини</t>
  </si>
  <si>
    <t>Територіальні центри  соціального обслуговування ( надання соціальних послуг)</t>
  </si>
  <si>
    <t>Виплати грошової компенсації фізичним особам, які надають соціальні послуги громадянам похилого віку, інвалідам, хворим,  які не здатні до самообслуговування і потребують сторонньої допомоги</t>
  </si>
  <si>
    <t>091206</t>
  </si>
  <si>
    <t xml:space="preserve">Центри соціальної реабілітації дітей-інвалідів; центри професійної реабілітації інвалідів </t>
  </si>
  <si>
    <t>090700</t>
  </si>
  <si>
    <t>Утримання закладів, що надають соціальні послуги дітям, які опинилися в складних життєвих обставинах</t>
  </si>
  <si>
    <t xml:space="preserve">Служба у справах дітей виконкому районної у місті ради </t>
  </si>
  <si>
    <t xml:space="preserve">           </t>
  </si>
  <si>
    <t xml:space="preserve">Виконавчий комітет Саксаганської районної у місті ради 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</si>
  <si>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</si>
  <si>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</si>
  <si>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</si>
  <si>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</si>
  <si>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</si>
  <si>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</si>
  <si>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</si>
  <si>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</si>
  <si>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</si>
  <si>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</si>
  <si>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</si>
  <si>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</si>
  <si>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до рішення </t>
  </si>
  <si>
    <t>Оплата праці</t>
  </si>
  <si>
    <t xml:space="preserve">Додаток 3 </t>
  </si>
  <si>
    <t>у тому числі за рахунок  субвенцій з державного бюджету місцевим бюджетам на:</t>
  </si>
  <si>
    <t xml:space="preserve">Розподіл видатків районного у місті бюджету  на  2012 рік </t>
  </si>
  <si>
    <t>20</t>
  </si>
  <si>
    <t>15</t>
  </si>
  <si>
    <t>03</t>
  </si>
  <si>
    <t xml:space="preserve">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доходів  у зв'язку із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 окремих категорій громадян</t>
  </si>
  <si>
    <t>в тому числі за рахунок  субвенції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доходів  у зв'язку із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 окремих категорій громадян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</si>
  <si>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</t>
  </si>
  <si>
    <t xml:space="preserve">  У тому числі за рахунок субвенцій з державного бюджету місцевим бюджетам</t>
  </si>
  <si>
    <t xml:space="preserve">  У тому числі за рахунок субвенцій з обласного бюджету місцевим бюджетам</t>
  </si>
  <si>
    <t xml:space="preserve">Заступник голови районної у місті ради                                                                                                        </t>
  </si>
  <si>
    <t>Ю. Красножон</t>
  </si>
  <si>
    <t>від 30 листопада 2012 року № 179</t>
  </si>
  <si>
    <t xml:space="preserve">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</si>
</sst>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i/>
      <sz val="20"/>
      <name val="Arial"/>
      <family val="2"/>
    </font>
    <font>
      <sz val="20"/>
      <name val="Times New Roman"/>
      <family val="1"/>
    </font>
    <font>
      <sz val="20"/>
      <color indexed="9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4"/>
      <name val="Times New Roman"/>
      <family val="1"/>
    </font>
    <font>
      <i/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1.5"/>
      <name val="Arial"/>
      <family val="2"/>
    </font>
    <font>
      <b/>
      <i/>
      <sz val="14"/>
      <name val="Arial"/>
      <family val="0"/>
    </font>
    <font>
      <sz val="24"/>
      <name val="Times New Roman"/>
      <family val="1"/>
    </font>
    <font>
      <sz val="2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0" xfId="0" applyNumberFormat="1" applyFont="1" applyBorder="1" applyAlignment="1">
      <alignment vertical="center"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3" fillId="2" borderId="1" xfId="0" applyFont="1" applyFill="1" applyBorder="1" applyAlignment="1">
      <alignment/>
    </xf>
    <xf numFmtId="0" fontId="13" fillId="2" borderId="2" xfId="0" applyFont="1" applyFill="1" applyBorder="1" applyAlignment="1">
      <alignment/>
    </xf>
    <xf numFmtId="0" fontId="14" fillId="0" borderId="3" xfId="0" applyFont="1" applyBorder="1" applyAlignment="1">
      <alignment horizontal="left" wrapText="1"/>
    </xf>
    <xf numFmtId="2" fontId="12" fillId="0" borderId="0" xfId="0" applyNumberFormat="1" applyFont="1" applyAlignment="1">
      <alignment/>
    </xf>
    <xf numFmtId="0" fontId="15" fillId="0" borderId="4" xfId="0" applyFont="1" applyBorder="1" applyAlignment="1">
      <alignment horizontal="right"/>
    </xf>
    <xf numFmtId="0" fontId="15" fillId="0" borderId="4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/>
    </xf>
    <xf numFmtId="0" fontId="16" fillId="0" borderId="9" xfId="0" applyFont="1" applyBorder="1" applyAlignment="1">
      <alignment horizontal="left"/>
    </xf>
    <xf numFmtId="0" fontId="18" fillId="0" borderId="7" xfId="0" applyFont="1" applyBorder="1" applyAlignment="1">
      <alignment/>
    </xf>
    <xf numFmtId="0" fontId="18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49" fontId="14" fillId="0" borderId="11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49" fontId="14" fillId="0" borderId="3" xfId="0" applyNumberFormat="1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/>
    </xf>
    <xf numFmtId="49" fontId="14" fillId="0" borderId="17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left" vertical="center" wrapText="1"/>
    </xf>
    <xf numFmtId="0" fontId="15" fillId="0" borderId="18" xfId="0" applyFont="1" applyBorder="1" applyAlignment="1">
      <alignment horizontal="right"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15" fillId="0" borderId="21" xfId="0" applyFont="1" applyBorder="1" applyAlignment="1">
      <alignment horizontal="right"/>
    </xf>
    <xf numFmtId="0" fontId="15" fillId="0" borderId="22" xfId="0" applyFont="1" applyBorder="1" applyAlignment="1">
      <alignment horizontal="center"/>
    </xf>
    <xf numFmtId="49" fontId="16" fillId="0" borderId="23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right"/>
    </xf>
    <xf numFmtId="0" fontId="18" fillId="0" borderId="24" xfId="0" applyFont="1" applyBorder="1" applyAlignment="1">
      <alignment horizontal="right"/>
    </xf>
    <xf numFmtId="0" fontId="18" fillId="0" borderId="7" xfId="0" applyFont="1" applyBorder="1" applyAlignment="1">
      <alignment horizontal="right"/>
    </xf>
    <xf numFmtId="0" fontId="18" fillId="0" borderId="25" xfId="0" applyFont="1" applyBorder="1" applyAlignment="1">
      <alignment horizontal="right"/>
    </xf>
    <xf numFmtId="0" fontId="18" fillId="0" borderId="2" xfId="0" applyFont="1" applyBorder="1" applyAlignment="1">
      <alignment horizontal="center"/>
    </xf>
    <xf numFmtId="0" fontId="15" fillId="0" borderId="18" xfId="0" applyFont="1" applyBorder="1" applyAlignment="1">
      <alignment/>
    </xf>
    <xf numFmtId="0" fontId="15" fillId="0" borderId="18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49" fontId="17" fillId="0" borderId="23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right"/>
    </xf>
    <xf numFmtId="0" fontId="15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15" fillId="0" borderId="28" xfId="0" applyFont="1" applyBorder="1" applyAlignment="1">
      <alignment horizontal="right"/>
    </xf>
    <xf numFmtId="0" fontId="15" fillId="0" borderId="28" xfId="0" applyFont="1" applyBorder="1" applyAlignment="1">
      <alignment horizontal="center"/>
    </xf>
    <xf numFmtId="49" fontId="14" fillId="0" borderId="27" xfId="0" applyNumberFormat="1" applyFont="1" applyBorder="1" applyAlignment="1">
      <alignment horizontal="center" vertical="center" wrapText="1"/>
    </xf>
    <xf numFmtId="0" fontId="15" fillId="0" borderId="29" xfId="0" applyFont="1" applyBorder="1" applyAlignment="1">
      <alignment horizontal="right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left" wrapText="1"/>
    </xf>
    <xf numFmtId="0" fontId="15" fillId="0" borderId="32" xfId="0" applyFont="1" applyBorder="1" applyAlignment="1">
      <alignment horizontal="right"/>
    </xf>
    <xf numFmtId="0" fontId="15" fillId="0" borderId="3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3" xfId="0" applyNumberFormat="1" applyFont="1" applyBorder="1" applyAlignment="1">
      <alignment vertical="center" wrapText="1"/>
    </xf>
    <xf numFmtId="49" fontId="16" fillId="0" borderId="17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left" wrapText="1"/>
    </xf>
    <xf numFmtId="0" fontId="15" fillId="0" borderId="18" xfId="0" applyFont="1" applyBorder="1" applyAlignment="1">
      <alignment horizontal="right" wrapText="1"/>
    </xf>
    <xf numFmtId="0" fontId="15" fillId="0" borderId="26" xfId="0" applyFont="1" applyBorder="1" applyAlignment="1">
      <alignment horizontal="right"/>
    </xf>
    <xf numFmtId="49" fontId="5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left" wrapText="1"/>
    </xf>
    <xf numFmtId="0" fontId="15" fillId="0" borderId="35" xfId="0" applyNumberFormat="1" applyFont="1" applyBorder="1" applyAlignment="1">
      <alignment horizontal="right"/>
    </xf>
    <xf numFmtId="0" fontId="15" fillId="0" borderId="35" xfId="0" applyFont="1" applyBorder="1" applyAlignment="1">
      <alignment horizontal="right"/>
    </xf>
    <xf numFmtId="0" fontId="15" fillId="0" borderId="36" xfId="0" applyFont="1" applyBorder="1" applyAlignment="1">
      <alignment horizontal="center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15" fillId="0" borderId="3" xfId="0" applyFont="1" applyBorder="1" applyAlignment="1">
      <alignment/>
    </xf>
    <xf numFmtId="0" fontId="18" fillId="0" borderId="3" xfId="0" applyFont="1" applyBorder="1" applyAlignment="1">
      <alignment horizontal="right"/>
    </xf>
    <xf numFmtId="0" fontId="18" fillId="0" borderId="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right"/>
    </xf>
    <xf numFmtId="49" fontId="16" fillId="0" borderId="13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left" wrapText="1"/>
    </xf>
    <xf numFmtId="0" fontId="18" fillId="0" borderId="3" xfId="0" applyFont="1" applyBorder="1" applyAlignment="1">
      <alignment horizontal="right" wrapText="1"/>
    </xf>
    <xf numFmtId="0" fontId="18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right"/>
    </xf>
    <xf numFmtId="0" fontId="19" fillId="0" borderId="3" xfId="0" applyFont="1" applyBorder="1" applyAlignment="1">
      <alignment horizontal="left" wrapText="1"/>
    </xf>
    <xf numFmtId="49" fontId="14" fillId="0" borderId="13" xfId="0" applyNumberFormat="1" applyFont="1" applyBorder="1" applyAlignment="1">
      <alignment horizontal="center"/>
    </xf>
    <xf numFmtId="0" fontId="15" fillId="0" borderId="3" xfId="0" applyFont="1" applyBorder="1" applyAlignment="1">
      <alignment/>
    </xf>
    <xf numFmtId="49" fontId="14" fillId="0" borderId="34" xfId="0" applyNumberFormat="1" applyFont="1" applyBorder="1" applyAlignment="1">
      <alignment horizontal="center" vertical="center"/>
    </xf>
    <xf numFmtId="49" fontId="14" fillId="0" borderId="35" xfId="0" applyNumberFormat="1" applyFont="1" applyBorder="1" applyAlignment="1">
      <alignment horizontal="left" vertical="center" wrapText="1"/>
    </xf>
    <xf numFmtId="0" fontId="15" fillId="0" borderId="35" xfId="0" applyFont="1" applyBorder="1" applyAlignment="1">
      <alignment/>
    </xf>
    <xf numFmtId="0" fontId="15" fillId="0" borderId="37" xfId="0" applyFont="1" applyBorder="1" applyAlignment="1">
      <alignment horizontal="right"/>
    </xf>
    <xf numFmtId="0" fontId="18" fillId="0" borderId="3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left" vertical="center" wrapText="1"/>
    </xf>
    <xf numFmtId="2" fontId="15" fillId="0" borderId="29" xfId="0" applyNumberFormat="1" applyFont="1" applyBorder="1" applyAlignment="1">
      <alignment horizontal="right"/>
    </xf>
    <xf numFmtId="0" fontId="15" fillId="0" borderId="30" xfId="0" applyFont="1" applyBorder="1" applyAlignment="1">
      <alignment horizontal="right"/>
    </xf>
    <xf numFmtId="0" fontId="18" fillId="0" borderId="38" xfId="0" applyFont="1" applyBorder="1" applyAlignment="1">
      <alignment horizontal="center"/>
    </xf>
    <xf numFmtId="0" fontId="15" fillId="0" borderId="3" xfId="0" applyFont="1" applyFill="1" applyBorder="1" applyAlignment="1">
      <alignment horizontal="right"/>
    </xf>
    <xf numFmtId="0" fontId="20" fillId="3" borderId="1" xfId="0" applyFont="1" applyFill="1" applyBorder="1" applyAlignment="1">
      <alignment horizontal="right"/>
    </xf>
    <xf numFmtId="2" fontId="20" fillId="3" borderId="1" xfId="0" applyNumberFormat="1" applyFont="1" applyFill="1" applyBorder="1" applyAlignment="1">
      <alignment horizontal="right"/>
    </xf>
    <xf numFmtId="2" fontId="20" fillId="3" borderId="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3" fillId="2" borderId="39" xfId="0" applyFont="1" applyFill="1" applyBorder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8" fillId="0" borderId="39" xfId="0" applyFont="1" applyBorder="1" applyAlignment="1">
      <alignment horizontal="right"/>
    </xf>
    <xf numFmtId="0" fontId="18" fillId="0" borderId="40" xfId="0" applyFont="1" applyBorder="1" applyAlignment="1">
      <alignment horizontal="right"/>
    </xf>
    <xf numFmtId="0" fontId="16" fillId="0" borderId="5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2" fontId="18" fillId="0" borderId="39" xfId="0" applyNumberFormat="1" applyFont="1" applyBorder="1" applyAlignment="1">
      <alignment horizontal="right"/>
    </xf>
    <xf numFmtId="2" fontId="18" fillId="0" borderId="4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4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6" fillId="0" borderId="39" xfId="0" applyFont="1" applyBorder="1" applyAlignment="1">
      <alignment horizontal="left" wrapText="1"/>
    </xf>
    <xf numFmtId="0" fontId="16" fillId="0" borderId="40" xfId="0" applyFont="1" applyBorder="1" applyAlignment="1">
      <alignment horizontal="left" wrapText="1"/>
    </xf>
    <xf numFmtId="49" fontId="16" fillId="0" borderId="48" xfId="0" applyNumberFormat="1" applyFont="1" applyBorder="1" applyAlignment="1">
      <alignment horizontal="center"/>
    </xf>
    <xf numFmtId="49" fontId="16" fillId="0" borderId="49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0" fillId="0" borderId="5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13" fillId="0" borderId="48" xfId="0" applyFont="1" applyBorder="1" applyAlignment="1">
      <alignment horizontal="left"/>
    </xf>
    <xf numFmtId="0" fontId="13" fillId="0" borderId="39" xfId="0" applyFont="1" applyBorder="1" applyAlignment="1">
      <alignment horizontal="left"/>
    </xf>
    <xf numFmtId="0" fontId="16" fillId="3" borderId="23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49" fontId="14" fillId="0" borderId="0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8" fillId="0" borderId="51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6;&#1082;%203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3 (2)"/>
    </sheetNames>
    <sheetDataSet>
      <sheetData sheetId="0">
        <row r="56">
          <cell r="N56">
            <v>113610590.70999998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7"/>
  <sheetViews>
    <sheetView tabSelected="1" zoomScale="50" zoomScaleNormal="50" zoomScaleSheetLayoutView="25" workbookViewId="0" topLeftCell="A55">
      <selection activeCell="A76" sqref="A76"/>
    </sheetView>
  </sheetViews>
  <sheetFormatPr defaultColWidth="9.140625" defaultRowHeight="12.75"/>
  <cols>
    <col min="1" max="1" width="28.00390625" style="18" customWidth="1"/>
    <col min="2" max="2" width="82.8515625" style="18" customWidth="1"/>
    <col min="3" max="3" width="25.57421875" style="18" customWidth="1"/>
    <col min="4" max="4" width="24.28125" style="18" customWidth="1"/>
    <col min="5" max="5" width="20.421875" style="18" customWidth="1"/>
    <col min="6" max="6" width="19.00390625" style="18" customWidth="1"/>
    <col min="7" max="7" width="17.00390625" style="18" customWidth="1"/>
    <col min="8" max="8" width="15.00390625" style="18" customWidth="1"/>
    <col min="9" max="9" width="16.421875" style="18" customWidth="1"/>
    <col min="10" max="10" width="17.140625" style="18" customWidth="1"/>
    <col min="11" max="12" width="15.7109375" style="18" customWidth="1"/>
    <col min="13" max="13" width="29.7109375" style="18" customWidth="1"/>
    <col min="14" max="14" width="9.140625" style="18" customWidth="1"/>
    <col min="15" max="15" width="11.57421875" style="18" customWidth="1"/>
    <col min="16" max="16" width="51.28125" style="18" customWidth="1"/>
    <col min="17" max="24" width="9.140625" style="18" customWidth="1"/>
    <col min="25" max="25" width="10.00390625" style="18" customWidth="1"/>
    <col min="26" max="27" width="9.140625" style="18" customWidth="1"/>
    <col min="28" max="28" width="10.140625" style="18" customWidth="1"/>
    <col min="29" max="29" width="9.140625" style="18" customWidth="1"/>
    <col min="30" max="30" width="10.7109375" style="0" customWidth="1"/>
    <col min="31" max="31" width="52.140625" style="0" customWidth="1"/>
    <col min="33" max="33" width="9.57421875" style="0" customWidth="1"/>
    <col min="34" max="34" width="10.421875" style="0" customWidth="1"/>
    <col min="40" max="40" width="9.8515625" style="0" customWidth="1"/>
  </cols>
  <sheetData>
    <row r="1" spans="1:13" ht="25.5">
      <c r="A1" s="4"/>
      <c r="B1" s="4"/>
      <c r="C1" s="4"/>
      <c r="D1" s="4"/>
      <c r="E1" s="4"/>
      <c r="F1" s="4"/>
      <c r="G1" s="4"/>
      <c r="H1" s="7" t="s">
        <v>71</v>
      </c>
      <c r="K1" s="144" t="s">
        <v>87</v>
      </c>
      <c r="L1" s="144"/>
      <c r="M1" s="144"/>
    </row>
    <row r="2" spans="11:15" ht="25.5">
      <c r="K2" s="145" t="s">
        <v>85</v>
      </c>
      <c r="L2" s="145"/>
      <c r="M2" s="145"/>
      <c r="N2" s="8"/>
      <c r="O2" s="8"/>
    </row>
    <row r="3" spans="8:13" ht="25.5">
      <c r="H3" s="6"/>
      <c r="I3" s="8"/>
      <c r="J3" s="8"/>
      <c r="K3" s="145" t="s">
        <v>9</v>
      </c>
      <c r="L3" s="145"/>
      <c r="M3" s="145"/>
    </row>
    <row r="4" spans="8:13" ht="25.5">
      <c r="H4" s="6"/>
      <c r="I4" s="6"/>
      <c r="J4" s="6"/>
      <c r="K4" s="145" t="s">
        <v>100</v>
      </c>
      <c r="L4" s="145"/>
      <c r="M4" s="145"/>
    </row>
    <row r="5" spans="8:12" ht="28.5" customHeight="1">
      <c r="H5" s="1"/>
      <c r="J5" s="3"/>
      <c r="K5" s="1"/>
      <c r="L5" s="1"/>
    </row>
    <row r="6" spans="1:13" ht="25.5">
      <c r="A6" s="167" t="s">
        <v>89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3" ht="36.75" customHeight="1">
      <c r="A7" s="167" t="s">
        <v>10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</row>
    <row r="8" spans="4:13" ht="36.75" customHeight="1" thickBot="1">
      <c r="D8" s="2"/>
      <c r="E8" s="2"/>
      <c r="F8" s="2"/>
      <c r="M8" s="18" t="s">
        <v>37</v>
      </c>
    </row>
    <row r="9" spans="1:29" ht="12.75" customHeight="1">
      <c r="A9" s="173" t="s">
        <v>44</v>
      </c>
      <c r="B9" s="171" t="s">
        <v>3</v>
      </c>
      <c r="C9" s="160" t="s">
        <v>4</v>
      </c>
      <c r="D9" s="169"/>
      <c r="E9" s="169"/>
      <c r="F9" s="159" t="s">
        <v>5</v>
      </c>
      <c r="G9" s="160"/>
      <c r="H9" s="160"/>
      <c r="I9" s="160"/>
      <c r="J9" s="160"/>
      <c r="K9" s="160"/>
      <c r="L9" s="161"/>
      <c r="M9" s="148" t="s">
        <v>48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ht="51.75" customHeight="1" thickBot="1">
      <c r="A10" s="174"/>
      <c r="B10" s="172"/>
      <c r="C10" s="170"/>
      <c r="D10" s="170"/>
      <c r="E10" s="170"/>
      <c r="F10" s="162"/>
      <c r="G10" s="163"/>
      <c r="H10" s="163"/>
      <c r="I10" s="163"/>
      <c r="J10" s="163"/>
      <c r="K10" s="163"/>
      <c r="L10" s="164"/>
      <c r="M10" s="14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ht="39" customHeight="1" thickBot="1">
      <c r="A11" s="195" t="s">
        <v>45</v>
      </c>
      <c r="B11" s="151" t="s">
        <v>47</v>
      </c>
      <c r="C11" s="151" t="s">
        <v>0</v>
      </c>
      <c r="D11" s="154" t="s">
        <v>1</v>
      </c>
      <c r="E11" s="155"/>
      <c r="F11" s="151" t="s">
        <v>0</v>
      </c>
      <c r="G11" s="151" t="s">
        <v>11</v>
      </c>
      <c r="H11" s="154" t="s">
        <v>1</v>
      </c>
      <c r="I11" s="155"/>
      <c r="J11" s="151" t="s">
        <v>7</v>
      </c>
      <c r="K11" s="154" t="s">
        <v>1</v>
      </c>
      <c r="L11" s="155"/>
      <c r="M11" s="14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ht="15.75" customHeight="1">
      <c r="A12" s="196"/>
      <c r="B12" s="152"/>
      <c r="C12" s="152"/>
      <c r="D12" s="175" t="s">
        <v>86</v>
      </c>
      <c r="E12" s="152" t="s">
        <v>12</v>
      </c>
      <c r="F12" s="152"/>
      <c r="G12" s="152"/>
      <c r="H12" s="151" t="s">
        <v>57</v>
      </c>
      <c r="I12" s="151" t="s">
        <v>12</v>
      </c>
      <c r="J12" s="152"/>
      <c r="K12" s="151" t="s">
        <v>58</v>
      </c>
      <c r="L12" s="156" t="s">
        <v>59</v>
      </c>
      <c r="M12" s="14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ht="12.75" customHeight="1">
      <c r="A13" s="196"/>
      <c r="B13" s="152"/>
      <c r="C13" s="152"/>
      <c r="D13" s="176"/>
      <c r="E13" s="152"/>
      <c r="F13" s="152"/>
      <c r="G13" s="152"/>
      <c r="H13" s="152"/>
      <c r="I13" s="152"/>
      <c r="J13" s="152"/>
      <c r="K13" s="152"/>
      <c r="L13" s="157"/>
      <c r="M13" s="14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ht="15.75" customHeight="1">
      <c r="A14" s="196"/>
      <c r="B14" s="152"/>
      <c r="C14" s="152"/>
      <c r="D14" s="176"/>
      <c r="E14" s="152"/>
      <c r="F14" s="152"/>
      <c r="G14" s="152"/>
      <c r="H14" s="152"/>
      <c r="I14" s="152"/>
      <c r="J14" s="152"/>
      <c r="K14" s="152"/>
      <c r="L14" s="157"/>
      <c r="M14" s="14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ht="106.5" customHeight="1" thickBot="1">
      <c r="A15" s="197"/>
      <c r="B15" s="153"/>
      <c r="C15" s="153"/>
      <c r="D15" s="177"/>
      <c r="E15" s="153"/>
      <c r="F15" s="153"/>
      <c r="G15" s="153"/>
      <c r="H15" s="153"/>
      <c r="I15" s="153"/>
      <c r="J15" s="153"/>
      <c r="K15" s="153"/>
      <c r="L15" s="158"/>
      <c r="M15" s="150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ht="28.5" customHeight="1" thickBot="1">
      <c r="A16" s="20">
        <v>1</v>
      </c>
      <c r="B16" s="21">
        <v>2</v>
      </c>
      <c r="C16" s="22">
        <v>3</v>
      </c>
      <c r="D16" s="22">
        <v>4</v>
      </c>
      <c r="E16" s="23">
        <v>5</v>
      </c>
      <c r="F16" s="22">
        <v>6</v>
      </c>
      <c r="G16" s="22">
        <v>7</v>
      </c>
      <c r="H16" s="24">
        <v>8</v>
      </c>
      <c r="I16" s="25">
        <v>9</v>
      </c>
      <c r="J16" s="22">
        <v>10</v>
      </c>
      <c r="K16" s="26">
        <v>11</v>
      </c>
      <c r="L16" s="26">
        <v>12</v>
      </c>
      <c r="M16" s="22">
        <v>13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ht="18.75" customHeight="1" thickBot="1">
      <c r="A17" s="27" t="s">
        <v>92</v>
      </c>
      <c r="B17" s="28" t="s">
        <v>72</v>
      </c>
      <c r="C17" s="29">
        <f>C18+C19+C20+C21+C22+C23+C24+C25</f>
        <v>12149460</v>
      </c>
      <c r="D17" s="29">
        <f>D18</f>
        <v>6993316</v>
      </c>
      <c r="E17" s="29">
        <f aca="true" t="shared" si="0" ref="E17:L17">E18+E19+E20+E21+E22+E23+E24+E25</f>
        <v>731767</v>
      </c>
      <c r="F17" s="29">
        <f t="shared" si="0"/>
        <v>101877</v>
      </c>
      <c r="G17" s="29">
        <f t="shared" si="0"/>
        <v>6677</v>
      </c>
      <c r="H17" s="29">
        <f t="shared" si="0"/>
        <v>0</v>
      </c>
      <c r="I17" s="29">
        <f t="shared" si="0"/>
        <v>0</v>
      </c>
      <c r="J17" s="29">
        <f t="shared" si="0"/>
        <v>95200</v>
      </c>
      <c r="K17" s="29">
        <f t="shared" si="0"/>
        <v>95200</v>
      </c>
      <c r="L17" s="29">
        <f t="shared" si="0"/>
        <v>74700</v>
      </c>
      <c r="M17" s="30">
        <f>M18+M19+M20+M21+M22+M23+M24+M25</f>
        <v>12251337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1:14" ht="29.25" customHeight="1">
      <c r="A18" s="32" t="s">
        <v>16</v>
      </c>
      <c r="B18" s="33" t="s">
        <v>2</v>
      </c>
      <c r="C18" s="16">
        <f>11105800+265164+99000+42100+10400+3500+70000+120518</f>
        <v>11716482</v>
      </c>
      <c r="D18" s="16">
        <f>6993316</f>
        <v>6993316</v>
      </c>
      <c r="E18" s="17">
        <f>728267+3500</f>
        <v>731767</v>
      </c>
      <c r="F18" s="16">
        <f>G18+J18</f>
        <v>101877</v>
      </c>
      <c r="G18" s="17">
        <v>6677</v>
      </c>
      <c r="H18" s="34"/>
      <c r="I18" s="16"/>
      <c r="J18" s="16">
        <f>K18</f>
        <v>95200</v>
      </c>
      <c r="K18" s="16">
        <f>10000+L18+10500</f>
        <v>95200</v>
      </c>
      <c r="L18" s="16">
        <f>50000+24700</f>
        <v>74700</v>
      </c>
      <c r="M18" s="35">
        <f aca="true" t="shared" si="1" ref="M18:M27">C18+F18</f>
        <v>11818359</v>
      </c>
      <c r="N18" s="5"/>
    </row>
    <row r="19" spans="1:14" ht="28.5" customHeight="1">
      <c r="A19" s="36" t="s">
        <v>21</v>
      </c>
      <c r="B19" s="37" t="s">
        <v>29</v>
      </c>
      <c r="C19" s="38">
        <v>10900</v>
      </c>
      <c r="D19" s="38"/>
      <c r="E19" s="38"/>
      <c r="F19" s="38"/>
      <c r="G19" s="38"/>
      <c r="H19" s="39"/>
      <c r="I19" s="38"/>
      <c r="J19" s="39"/>
      <c r="K19" s="39"/>
      <c r="L19" s="39"/>
      <c r="M19" s="40">
        <f t="shared" si="1"/>
        <v>10900</v>
      </c>
      <c r="N19" s="5"/>
    </row>
    <row r="20" spans="1:14" ht="32.25" customHeight="1">
      <c r="A20" s="36" t="s">
        <v>17</v>
      </c>
      <c r="B20" s="41" t="s">
        <v>40</v>
      </c>
      <c r="C20" s="38">
        <f>276053-70000-15275</f>
        <v>190778</v>
      </c>
      <c r="D20" s="38"/>
      <c r="E20" s="38"/>
      <c r="F20" s="38"/>
      <c r="G20" s="38"/>
      <c r="H20" s="39"/>
      <c r="I20" s="38"/>
      <c r="J20" s="39"/>
      <c r="K20" s="39"/>
      <c r="L20" s="39"/>
      <c r="M20" s="40">
        <f t="shared" si="1"/>
        <v>190778</v>
      </c>
      <c r="N20" s="5"/>
    </row>
    <row r="21" spans="1:14" ht="25.5" customHeight="1">
      <c r="A21" s="36" t="s">
        <v>18</v>
      </c>
      <c r="B21" s="41" t="s">
        <v>15</v>
      </c>
      <c r="C21" s="38">
        <f>8800+3800</f>
        <v>12600</v>
      </c>
      <c r="D21" s="38"/>
      <c r="E21" s="38"/>
      <c r="F21" s="38"/>
      <c r="G21" s="38"/>
      <c r="H21" s="39"/>
      <c r="I21" s="38"/>
      <c r="J21" s="39"/>
      <c r="K21" s="39"/>
      <c r="L21" s="42"/>
      <c r="M21" s="40">
        <f t="shared" si="1"/>
        <v>12600</v>
      </c>
      <c r="N21" s="5"/>
    </row>
    <row r="22" spans="1:14" ht="31.5" customHeight="1">
      <c r="A22" s="36" t="s">
        <v>19</v>
      </c>
      <c r="B22" s="41" t="s">
        <v>35</v>
      </c>
      <c r="C22" s="38">
        <v>3000</v>
      </c>
      <c r="D22" s="38"/>
      <c r="E22" s="38"/>
      <c r="F22" s="38"/>
      <c r="G22" s="38"/>
      <c r="H22" s="39"/>
      <c r="I22" s="38"/>
      <c r="J22" s="39"/>
      <c r="K22" s="39"/>
      <c r="L22" s="42"/>
      <c r="M22" s="40">
        <f t="shared" si="1"/>
        <v>3000</v>
      </c>
      <c r="N22" s="5"/>
    </row>
    <row r="23" spans="1:14" ht="23.25" customHeight="1">
      <c r="A23" s="36" t="s">
        <v>20</v>
      </c>
      <c r="B23" s="41" t="s">
        <v>33</v>
      </c>
      <c r="C23" s="38">
        <v>2000</v>
      </c>
      <c r="D23" s="38"/>
      <c r="E23" s="38"/>
      <c r="F23" s="38"/>
      <c r="G23" s="38"/>
      <c r="H23" s="39"/>
      <c r="I23" s="38"/>
      <c r="J23" s="39"/>
      <c r="K23" s="39"/>
      <c r="L23" s="42"/>
      <c r="M23" s="40">
        <f t="shared" si="1"/>
        <v>2000</v>
      </c>
      <c r="N23" s="5"/>
    </row>
    <row r="24" spans="1:14" ht="29.25" customHeight="1">
      <c r="A24" s="36">
        <v>110103</v>
      </c>
      <c r="B24" s="41" t="s">
        <v>14</v>
      </c>
      <c r="C24" s="38">
        <f>40800+121900</f>
        <v>162700</v>
      </c>
      <c r="D24" s="38"/>
      <c r="E24" s="38"/>
      <c r="F24" s="38"/>
      <c r="G24" s="43"/>
      <c r="H24" s="39"/>
      <c r="I24" s="38"/>
      <c r="J24" s="39"/>
      <c r="K24" s="39"/>
      <c r="L24" s="42"/>
      <c r="M24" s="40">
        <f t="shared" si="1"/>
        <v>162700</v>
      </c>
      <c r="N24" s="5"/>
    </row>
    <row r="25" spans="1:14" ht="18.75" thickBot="1">
      <c r="A25" s="44">
        <v>130102</v>
      </c>
      <c r="B25" s="45" t="s">
        <v>50</v>
      </c>
      <c r="C25" s="46">
        <f>47000+4000</f>
        <v>51000</v>
      </c>
      <c r="D25" s="46"/>
      <c r="E25" s="46"/>
      <c r="F25" s="47">
        <v>0</v>
      </c>
      <c r="G25" s="48">
        <v>0</v>
      </c>
      <c r="H25" s="49">
        <v>0</v>
      </c>
      <c r="I25" s="50">
        <v>0</v>
      </c>
      <c r="J25" s="51">
        <v>0</v>
      </c>
      <c r="K25" s="49">
        <v>0</v>
      </c>
      <c r="L25" s="50">
        <v>0</v>
      </c>
      <c r="M25" s="52">
        <f t="shared" si="1"/>
        <v>51000</v>
      </c>
      <c r="N25" s="5"/>
    </row>
    <row r="26" spans="1:29" ht="21.75" customHeight="1" thickBot="1">
      <c r="A26" s="53" t="s">
        <v>81</v>
      </c>
      <c r="B26" s="54" t="s">
        <v>32</v>
      </c>
      <c r="C26" s="55">
        <f aca="true" t="shared" si="2" ref="C26:M26">C27</f>
        <v>6321507</v>
      </c>
      <c r="D26" s="55">
        <f t="shared" si="2"/>
        <v>2820938</v>
      </c>
      <c r="E26" s="56">
        <f t="shared" si="2"/>
        <v>2252568</v>
      </c>
      <c r="F26" s="57">
        <f t="shared" si="2"/>
        <v>1275427.93</v>
      </c>
      <c r="G26" s="58">
        <f t="shared" si="2"/>
        <v>508508</v>
      </c>
      <c r="H26" s="55">
        <f t="shared" si="2"/>
        <v>232959</v>
      </c>
      <c r="I26" s="55">
        <f t="shared" si="2"/>
        <v>113912</v>
      </c>
      <c r="J26" s="55">
        <f t="shared" si="2"/>
        <v>766919.9299999999</v>
      </c>
      <c r="K26" s="55">
        <f t="shared" si="2"/>
        <v>716201.9299999999</v>
      </c>
      <c r="L26" s="55">
        <f t="shared" si="2"/>
        <v>290760</v>
      </c>
      <c r="M26" s="59">
        <f t="shared" si="2"/>
        <v>7596934.93</v>
      </c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</row>
    <row r="27" spans="1:16" ht="34.5" customHeight="1" thickBot="1">
      <c r="A27" s="44">
        <v>130107</v>
      </c>
      <c r="B27" s="45" t="s">
        <v>30</v>
      </c>
      <c r="C27" s="46">
        <f>6478010-40760-3500-112243</f>
        <v>6321507</v>
      </c>
      <c r="D27" s="46">
        <f>2834638-13700</f>
        <v>2820938</v>
      </c>
      <c r="E27" s="46">
        <f>2307812-55244</f>
        <v>2252568</v>
      </c>
      <c r="F27" s="46">
        <f>G27+J27</f>
        <v>1275427.93</v>
      </c>
      <c r="G27" s="60">
        <v>508508</v>
      </c>
      <c r="H27" s="46">
        <v>232959</v>
      </c>
      <c r="I27" s="46">
        <v>113912</v>
      </c>
      <c r="J27" s="46">
        <f>K27+50718</f>
        <v>766919.9299999999</v>
      </c>
      <c r="K27" s="61">
        <f>250000+425441.93+40760</f>
        <v>716201.9299999999</v>
      </c>
      <c r="L27" s="62">
        <f>250000+40760</f>
        <v>290760</v>
      </c>
      <c r="M27" s="40">
        <f t="shared" si="1"/>
        <v>7596934.93</v>
      </c>
      <c r="N27" s="5"/>
      <c r="O27" s="5"/>
      <c r="P27" s="5"/>
    </row>
    <row r="28" spans="1:16" ht="29.25" customHeight="1" thickBot="1">
      <c r="A28" s="63" t="s">
        <v>90</v>
      </c>
      <c r="B28" s="64" t="s">
        <v>70</v>
      </c>
      <c r="C28" s="65">
        <f>C30</f>
        <v>2321381</v>
      </c>
      <c r="D28" s="65">
        <f>D30</f>
        <v>1121930</v>
      </c>
      <c r="E28" s="65">
        <f>E30</f>
        <v>300114</v>
      </c>
      <c r="F28" s="65">
        <f>F30</f>
        <v>35200</v>
      </c>
      <c r="G28" s="66">
        <f>G30</f>
        <v>0</v>
      </c>
      <c r="H28" s="65"/>
      <c r="I28" s="65"/>
      <c r="J28" s="65"/>
      <c r="K28" s="67"/>
      <c r="L28" s="68"/>
      <c r="M28" s="59">
        <f>M30</f>
        <v>2356581</v>
      </c>
      <c r="N28" s="5"/>
      <c r="O28" s="5"/>
      <c r="P28" s="5"/>
    </row>
    <row r="29" spans="1:13" ht="20.25" customHeight="1">
      <c r="A29" s="69"/>
      <c r="B29" s="70" t="s">
        <v>60</v>
      </c>
      <c r="C29" s="16">
        <f>C30</f>
        <v>2321381</v>
      </c>
      <c r="D29" s="16">
        <f>D30</f>
        <v>1121930</v>
      </c>
      <c r="E29" s="16">
        <f>E30</f>
        <v>300114</v>
      </c>
      <c r="F29" s="16"/>
      <c r="G29" s="16"/>
      <c r="H29" s="16"/>
      <c r="I29" s="16"/>
      <c r="J29" s="16"/>
      <c r="K29" s="16"/>
      <c r="L29" s="71"/>
      <c r="M29" s="35">
        <f>M31</f>
        <v>2356581</v>
      </c>
    </row>
    <row r="30" spans="1:16" ht="30.75" customHeight="1">
      <c r="A30" s="36" t="s">
        <v>68</v>
      </c>
      <c r="B30" s="33" t="s">
        <v>69</v>
      </c>
      <c r="C30" s="16">
        <f>2266520+54861</f>
        <v>2321381</v>
      </c>
      <c r="D30" s="16">
        <v>1121930</v>
      </c>
      <c r="E30" s="17">
        <v>300114</v>
      </c>
      <c r="F30" s="16">
        <f>J30</f>
        <v>35200</v>
      </c>
      <c r="G30" s="16"/>
      <c r="H30" s="34"/>
      <c r="I30" s="16"/>
      <c r="J30" s="34">
        <f>K30</f>
        <v>35200</v>
      </c>
      <c r="K30" s="34">
        <v>35200</v>
      </c>
      <c r="L30" s="72"/>
      <c r="M30" s="35">
        <f>C30+F30</f>
        <v>2356581</v>
      </c>
      <c r="N30" s="5"/>
      <c r="O30" s="5"/>
      <c r="P30" s="5"/>
    </row>
    <row r="31" spans="1:16" ht="16.5" customHeight="1" thickBot="1">
      <c r="A31" s="73"/>
      <c r="B31" s="70" t="s">
        <v>60</v>
      </c>
      <c r="C31" s="74">
        <f>C30</f>
        <v>2321381</v>
      </c>
      <c r="D31" s="74">
        <f>D30</f>
        <v>1121930</v>
      </c>
      <c r="E31" s="74">
        <f>E30</f>
        <v>300114</v>
      </c>
      <c r="F31" s="74">
        <f>F30</f>
        <v>35200</v>
      </c>
      <c r="G31" s="74"/>
      <c r="H31" s="75"/>
      <c r="I31" s="74"/>
      <c r="J31" s="75">
        <f>J30</f>
        <v>35200</v>
      </c>
      <c r="K31" s="75">
        <f>K30</f>
        <v>35200</v>
      </c>
      <c r="L31" s="76"/>
      <c r="M31" s="35">
        <f>M30</f>
        <v>2356581</v>
      </c>
      <c r="N31" s="5"/>
      <c r="O31" s="5"/>
      <c r="P31" s="5"/>
    </row>
    <row r="32" spans="1:29" ht="23.25" customHeight="1">
      <c r="A32" s="180" t="s">
        <v>91</v>
      </c>
      <c r="B32" s="178" t="s">
        <v>31</v>
      </c>
      <c r="C32" s="146">
        <f>C42+C45+C47+C49+C51+C55+C53+C57+C59+C62+C66+C67+C61+C63</f>
        <v>89287911</v>
      </c>
      <c r="D32" s="146">
        <f>D62+D66</f>
        <v>6542255</v>
      </c>
      <c r="E32" s="146">
        <f>E41+E43+E45+E47+E49+E51+E53+E55+E57+E59+E62+E67+E66</f>
        <v>471089</v>
      </c>
      <c r="F32" s="146">
        <f>F41+F43+F45+F47+F49+F51+F53+F55+F57+F59+F62+F67+F66</f>
        <v>2117826.7800000003</v>
      </c>
      <c r="G32" s="146">
        <f aca="true" t="shared" si="3" ref="G32:L32">G41+G43+G45+G47+G49+G51+G53+G55+G57+G59+G62+G67+G66</f>
        <v>432847</v>
      </c>
      <c r="H32" s="146">
        <f t="shared" si="3"/>
        <v>263450</v>
      </c>
      <c r="I32" s="146">
        <f t="shared" si="3"/>
        <v>33980</v>
      </c>
      <c r="J32" s="146">
        <f t="shared" si="3"/>
        <v>1684979.78</v>
      </c>
      <c r="K32" s="165">
        <f t="shared" si="3"/>
        <v>1684979.78</v>
      </c>
      <c r="L32" s="146">
        <f t="shared" si="3"/>
        <v>1476341.55</v>
      </c>
      <c r="M32" s="193">
        <f>M41+M43+M45+M47+M49+M51+M53+M55+M57+M59+M62+M67+M66+M61+M63</f>
        <v>91405737.77999999</v>
      </c>
      <c r="N32" s="77"/>
      <c r="O32" s="77"/>
      <c r="P32" s="77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</row>
    <row r="33" spans="1:29" ht="18.75" customHeight="1" thickBot="1">
      <c r="A33" s="181"/>
      <c r="B33" s="179"/>
      <c r="C33" s="147"/>
      <c r="D33" s="147"/>
      <c r="E33" s="147"/>
      <c r="F33" s="147"/>
      <c r="G33" s="147"/>
      <c r="H33" s="147"/>
      <c r="I33" s="147"/>
      <c r="J33" s="147"/>
      <c r="K33" s="166"/>
      <c r="L33" s="147"/>
      <c r="M33" s="194"/>
      <c r="N33" s="77"/>
      <c r="O33" s="77"/>
      <c r="P33" s="77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</row>
    <row r="34" spans="1:14" ht="37.5" customHeight="1">
      <c r="A34" s="78"/>
      <c r="B34" s="79" t="s">
        <v>88</v>
      </c>
      <c r="C34" s="80">
        <f>C35+C36+C37+C40</f>
        <v>79069782.99999999</v>
      </c>
      <c r="D34" s="80">
        <f>D35+D36+D37+D40</f>
        <v>0</v>
      </c>
      <c r="E34" s="80">
        <f>E35+E36+E37+E40</f>
        <v>0</v>
      </c>
      <c r="F34" s="80">
        <f>G34+J34</f>
        <v>84341.55</v>
      </c>
      <c r="G34" s="80">
        <f aca="true" t="shared" si="4" ref="G34:M34">G35+G36+G37+G40</f>
        <v>0</v>
      </c>
      <c r="H34" s="80">
        <f t="shared" si="4"/>
        <v>0</v>
      </c>
      <c r="I34" s="80">
        <f t="shared" si="4"/>
        <v>0</v>
      </c>
      <c r="J34" s="80">
        <f t="shared" si="4"/>
        <v>84341.55</v>
      </c>
      <c r="K34" s="80">
        <f t="shared" si="4"/>
        <v>84341.55</v>
      </c>
      <c r="L34" s="80">
        <f t="shared" si="4"/>
        <v>84341.55</v>
      </c>
      <c r="M34" s="81">
        <f t="shared" si="4"/>
        <v>79154124.54999998</v>
      </c>
      <c r="N34" s="5"/>
    </row>
    <row r="35" spans="1:14" ht="30">
      <c r="A35" s="82"/>
      <c r="B35" s="83" t="s">
        <v>53</v>
      </c>
      <c r="C35" s="38">
        <f>C46+C48+C50+C52+C54+C56+C58+C60+C68</f>
        <v>78735299.99999999</v>
      </c>
      <c r="D35" s="38">
        <f>D46+D48+D50+D52+D54+D56+D58+D60+D68</f>
        <v>0</v>
      </c>
      <c r="E35" s="38">
        <f>E46+E48+E50+E52+E54+E56+E58+E60+E68</f>
        <v>0</v>
      </c>
      <c r="F35" s="38">
        <f>G35+J35</f>
        <v>0</v>
      </c>
      <c r="G35" s="38">
        <f aca="true" t="shared" si="5" ref="G35:L35">G46+G48+G50+G52+G54+G56+G58+G60+G68</f>
        <v>0</v>
      </c>
      <c r="H35" s="38">
        <f t="shared" si="5"/>
        <v>0</v>
      </c>
      <c r="I35" s="38">
        <f t="shared" si="5"/>
        <v>0</v>
      </c>
      <c r="J35" s="38">
        <f t="shared" si="5"/>
        <v>0</v>
      </c>
      <c r="K35" s="38">
        <f t="shared" si="5"/>
        <v>0</v>
      </c>
      <c r="L35" s="38">
        <f t="shared" si="5"/>
        <v>0</v>
      </c>
      <c r="M35" s="40">
        <f>C35+F35</f>
        <v>78735299.99999999</v>
      </c>
      <c r="N35" s="5"/>
    </row>
    <row r="36" spans="1:14" ht="150.75">
      <c r="A36" s="84"/>
      <c r="B36" s="85" t="s">
        <v>93</v>
      </c>
      <c r="C36" s="86"/>
      <c r="D36" s="46">
        <f>D44</f>
        <v>0</v>
      </c>
      <c r="E36" s="46">
        <f>E44</f>
        <v>0</v>
      </c>
      <c r="F36" s="86">
        <f>G36+J36</f>
        <v>84341.55</v>
      </c>
      <c r="G36" s="46">
        <f>G44</f>
        <v>0</v>
      </c>
      <c r="H36" s="46">
        <f>H44</f>
        <v>0</v>
      </c>
      <c r="I36" s="46">
        <f>I44</f>
        <v>0</v>
      </c>
      <c r="J36" s="46">
        <f>K36</f>
        <v>84341.55</v>
      </c>
      <c r="K36" s="46">
        <f>L36</f>
        <v>84341.55</v>
      </c>
      <c r="L36" s="87">
        <f>L43</f>
        <v>84341.55</v>
      </c>
      <c r="M36" s="52">
        <f>C36+F36</f>
        <v>84341.55</v>
      </c>
      <c r="N36" s="5"/>
    </row>
    <row r="37" spans="1:14" ht="99" customHeight="1" thickBot="1">
      <c r="A37" s="88"/>
      <c r="B37" s="89" t="s">
        <v>54</v>
      </c>
      <c r="C37" s="90"/>
      <c r="D37" s="91"/>
      <c r="E37" s="91"/>
      <c r="F37" s="90"/>
      <c r="G37" s="91"/>
      <c r="H37" s="91"/>
      <c r="I37" s="91"/>
      <c r="J37" s="91"/>
      <c r="K37" s="91"/>
      <c r="L37" s="91"/>
      <c r="M37" s="92">
        <f>F37</f>
        <v>0</v>
      </c>
      <c r="N37" s="5"/>
    </row>
    <row r="38" spans="1:14" ht="18" customHeight="1" thickBot="1">
      <c r="A38" s="183" t="s">
        <v>61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9"/>
    </row>
    <row r="39" spans="1:14" ht="18" customHeight="1" thickBot="1">
      <c r="A39" s="93" t="s">
        <v>73</v>
      </c>
      <c r="B39" s="94" t="s">
        <v>61</v>
      </c>
      <c r="C39" s="94" t="s">
        <v>74</v>
      </c>
      <c r="D39" s="94" t="s">
        <v>75</v>
      </c>
      <c r="E39" s="94" t="s">
        <v>76</v>
      </c>
      <c r="F39" s="94" t="s">
        <v>77</v>
      </c>
      <c r="G39" s="94" t="s">
        <v>78</v>
      </c>
      <c r="H39" s="94" t="s">
        <v>79</v>
      </c>
      <c r="I39" s="94" t="s">
        <v>80</v>
      </c>
      <c r="J39" s="94" t="s">
        <v>81</v>
      </c>
      <c r="K39" s="94" t="s">
        <v>82</v>
      </c>
      <c r="L39" s="94" t="s">
        <v>83</v>
      </c>
      <c r="M39" s="95" t="s">
        <v>84</v>
      </c>
      <c r="N39" s="9"/>
    </row>
    <row r="40" spans="1:14" ht="72.75" customHeight="1">
      <c r="A40" s="96"/>
      <c r="B40" s="97" t="s">
        <v>55</v>
      </c>
      <c r="C40" s="16">
        <f>C41</f>
        <v>334483</v>
      </c>
      <c r="D40" s="16">
        <f>D42</f>
        <v>0</v>
      </c>
      <c r="E40" s="16">
        <f>E42</f>
        <v>0</v>
      </c>
      <c r="F40" s="16">
        <f>G40+J40</f>
        <v>0</v>
      </c>
      <c r="G40" s="16"/>
      <c r="H40" s="16"/>
      <c r="I40" s="16"/>
      <c r="J40" s="16"/>
      <c r="K40" s="16"/>
      <c r="L40" s="16"/>
      <c r="M40" s="35">
        <f>C40</f>
        <v>334483</v>
      </c>
      <c r="N40" s="5"/>
    </row>
    <row r="41" spans="1:29" ht="18">
      <c r="A41" s="36" t="s">
        <v>22</v>
      </c>
      <c r="B41" s="14" t="s">
        <v>56</v>
      </c>
      <c r="C41" s="38">
        <f>257478+24000+11858-3300+44447</f>
        <v>334483</v>
      </c>
      <c r="D41" s="98"/>
      <c r="E41" s="99"/>
      <c r="F41" s="99"/>
      <c r="G41" s="98"/>
      <c r="H41" s="100"/>
      <c r="I41" s="98"/>
      <c r="J41" s="100"/>
      <c r="K41" s="100"/>
      <c r="L41" s="100"/>
      <c r="M41" s="101">
        <f>C41+F41</f>
        <v>334483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</row>
    <row r="42" spans="1:29" ht="90.75">
      <c r="A42" s="102"/>
      <c r="B42" s="103" t="s">
        <v>51</v>
      </c>
      <c r="C42" s="99">
        <f>C41</f>
        <v>334483</v>
      </c>
      <c r="D42" s="99"/>
      <c r="E42" s="99"/>
      <c r="F42" s="99"/>
      <c r="G42" s="99"/>
      <c r="H42" s="99"/>
      <c r="I42" s="99"/>
      <c r="J42" s="99"/>
      <c r="K42" s="99"/>
      <c r="L42" s="99"/>
      <c r="M42" s="101">
        <f>C42</f>
        <v>334483</v>
      </c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</row>
    <row r="43" spans="1:29" ht="150.75">
      <c r="A43" s="104" t="s">
        <v>39</v>
      </c>
      <c r="B43" s="14" t="s">
        <v>95</v>
      </c>
      <c r="C43" s="99">
        <v>0</v>
      </c>
      <c r="D43" s="99"/>
      <c r="E43" s="99"/>
      <c r="F43" s="99">
        <f>G43+J43</f>
        <v>84341.55</v>
      </c>
      <c r="G43" s="99"/>
      <c r="H43" s="99"/>
      <c r="I43" s="99"/>
      <c r="J43" s="99">
        <f>K43</f>
        <v>84341.55</v>
      </c>
      <c r="K43" s="99">
        <f>L43</f>
        <v>84341.55</v>
      </c>
      <c r="L43" s="105">
        <f>125000-40658.45</f>
        <v>84341.55</v>
      </c>
      <c r="M43" s="101">
        <f>C43+F43</f>
        <v>84341.55</v>
      </c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</row>
    <row r="44" spans="1:29" ht="186" customHeight="1">
      <c r="A44" s="106"/>
      <c r="B44" s="107" t="s">
        <v>94</v>
      </c>
      <c r="C44" s="108">
        <v>0</v>
      </c>
      <c r="D44" s="99"/>
      <c r="E44" s="99"/>
      <c r="F44" s="99">
        <v>125000</v>
      </c>
      <c r="G44" s="99"/>
      <c r="H44" s="99"/>
      <c r="I44" s="99"/>
      <c r="J44" s="99">
        <f>125000-40658.45</f>
        <v>84341.55</v>
      </c>
      <c r="K44" s="99">
        <f>125000-40658.45</f>
        <v>84341.55</v>
      </c>
      <c r="L44" s="105">
        <f>125000-40658.45</f>
        <v>84341.55</v>
      </c>
      <c r="M44" s="101">
        <f>M43</f>
        <v>84341.55</v>
      </c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</row>
    <row r="45" spans="1:29" ht="18">
      <c r="A45" s="36" t="s">
        <v>23</v>
      </c>
      <c r="B45" s="14" t="s">
        <v>38</v>
      </c>
      <c r="C45" s="99">
        <f>807330+30000-7659.36-15+48353.89</f>
        <v>878009.53</v>
      </c>
      <c r="D45" s="99"/>
      <c r="E45" s="99"/>
      <c r="F45" s="99"/>
      <c r="G45" s="99"/>
      <c r="H45" s="100"/>
      <c r="I45" s="99"/>
      <c r="J45" s="100"/>
      <c r="K45" s="100"/>
      <c r="L45" s="109"/>
      <c r="M45" s="101">
        <f aca="true" t="shared" si="6" ref="M45:M68">C45+F45</f>
        <v>878009.53</v>
      </c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</row>
    <row r="46" spans="1:29" ht="60.75">
      <c r="A46" s="102"/>
      <c r="B46" s="103" t="s">
        <v>52</v>
      </c>
      <c r="C46" s="99">
        <f>C45</f>
        <v>878009.53</v>
      </c>
      <c r="D46" s="38"/>
      <c r="E46" s="38"/>
      <c r="F46" s="38"/>
      <c r="G46" s="38"/>
      <c r="H46" s="38"/>
      <c r="I46" s="38"/>
      <c r="J46" s="38"/>
      <c r="K46" s="38"/>
      <c r="L46" s="110"/>
      <c r="M46" s="101">
        <f t="shared" si="6"/>
        <v>878009.53</v>
      </c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</row>
    <row r="47" spans="1:29" ht="18">
      <c r="A47" s="36" t="s">
        <v>41</v>
      </c>
      <c r="B47" s="14" t="s">
        <v>49</v>
      </c>
      <c r="C47" s="99">
        <f>12896100-44455.25-50621.42-1143284.26-10.75+301730.3</f>
        <v>11959458.620000001</v>
      </c>
      <c r="D47" s="99"/>
      <c r="E47" s="99"/>
      <c r="F47" s="99"/>
      <c r="G47" s="99"/>
      <c r="H47" s="100"/>
      <c r="I47" s="99"/>
      <c r="J47" s="100"/>
      <c r="K47" s="100"/>
      <c r="L47" s="109"/>
      <c r="M47" s="101">
        <f t="shared" si="6"/>
        <v>11959458.620000001</v>
      </c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</row>
    <row r="48" spans="1:29" ht="60.75">
      <c r="A48" s="102"/>
      <c r="B48" s="103" t="s">
        <v>52</v>
      </c>
      <c r="C48" s="99">
        <f>C47</f>
        <v>11959458.620000001</v>
      </c>
      <c r="D48" s="38"/>
      <c r="E48" s="38"/>
      <c r="F48" s="38"/>
      <c r="G48" s="38"/>
      <c r="H48" s="38"/>
      <c r="I48" s="38"/>
      <c r="J48" s="38"/>
      <c r="K48" s="38"/>
      <c r="L48" s="110"/>
      <c r="M48" s="101">
        <f t="shared" si="6"/>
        <v>11959458.620000001</v>
      </c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</row>
    <row r="49" spans="1:29" ht="18">
      <c r="A49" s="36" t="s">
        <v>24</v>
      </c>
      <c r="B49" s="14" t="s">
        <v>63</v>
      </c>
      <c r="C49" s="99">
        <f>35155200-16575.52-35074.59+390600+480001.12-111.32+1375331.69+1900000</f>
        <v>39249371.37999999</v>
      </c>
      <c r="D49" s="99"/>
      <c r="E49" s="99"/>
      <c r="F49" s="99"/>
      <c r="G49" s="99"/>
      <c r="H49" s="100"/>
      <c r="I49" s="99"/>
      <c r="J49" s="100"/>
      <c r="K49" s="100"/>
      <c r="L49" s="109"/>
      <c r="M49" s="101">
        <f t="shared" si="6"/>
        <v>39249371.37999999</v>
      </c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</row>
    <row r="50" spans="1:29" ht="60.75">
      <c r="A50" s="102"/>
      <c r="B50" s="103" t="s">
        <v>52</v>
      </c>
      <c r="C50" s="99">
        <f>C49</f>
        <v>39249371.37999999</v>
      </c>
      <c r="D50" s="38"/>
      <c r="E50" s="38"/>
      <c r="F50" s="38"/>
      <c r="G50" s="38"/>
      <c r="H50" s="38"/>
      <c r="I50" s="38"/>
      <c r="J50" s="38"/>
      <c r="K50" s="38"/>
      <c r="L50" s="110"/>
      <c r="M50" s="101">
        <f t="shared" si="6"/>
        <v>39249371.37999999</v>
      </c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</row>
    <row r="51" spans="1:29" ht="18">
      <c r="A51" s="36" t="s">
        <v>25</v>
      </c>
      <c r="B51" s="14" t="s">
        <v>42</v>
      </c>
      <c r="C51" s="99">
        <f>5102400+113560.23-35.09+343270.3</f>
        <v>5559195.44</v>
      </c>
      <c r="D51" s="99"/>
      <c r="E51" s="99"/>
      <c r="F51" s="99"/>
      <c r="G51" s="99"/>
      <c r="H51" s="100"/>
      <c r="I51" s="99"/>
      <c r="J51" s="100"/>
      <c r="K51" s="100"/>
      <c r="L51" s="109"/>
      <c r="M51" s="101">
        <f t="shared" si="6"/>
        <v>5559195.44</v>
      </c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</row>
    <row r="52" spans="1:29" ht="60.75">
      <c r="A52" s="102"/>
      <c r="B52" s="103" t="s">
        <v>52</v>
      </c>
      <c r="C52" s="99">
        <f>C51</f>
        <v>5559195.44</v>
      </c>
      <c r="D52" s="38"/>
      <c r="E52" s="38"/>
      <c r="F52" s="38"/>
      <c r="G52" s="38"/>
      <c r="H52" s="38"/>
      <c r="I52" s="38"/>
      <c r="J52" s="38"/>
      <c r="K52" s="38"/>
      <c r="L52" s="110"/>
      <c r="M52" s="101">
        <f t="shared" si="6"/>
        <v>5559195.44</v>
      </c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</row>
    <row r="53" spans="1:29" ht="18">
      <c r="A53" s="36">
        <v>90306</v>
      </c>
      <c r="B53" s="14" t="s">
        <v>6</v>
      </c>
      <c r="C53" s="99">
        <f>7007500+114867.99-30.97+201392.94</f>
        <v>7323729.960000001</v>
      </c>
      <c r="D53" s="99"/>
      <c r="E53" s="99"/>
      <c r="F53" s="99"/>
      <c r="G53" s="99"/>
      <c r="H53" s="100"/>
      <c r="I53" s="99"/>
      <c r="J53" s="100"/>
      <c r="K53" s="100"/>
      <c r="L53" s="109"/>
      <c r="M53" s="101">
        <f t="shared" si="6"/>
        <v>7323729.960000001</v>
      </c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</row>
    <row r="54" spans="1:29" ht="60.75">
      <c r="A54" s="102"/>
      <c r="B54" s="103" t="s">
        <v>52</v>
      </c>
      <c r="C54" s="99">
        <f>C53</f>
        <v>7323729.960000001</v>
      </c>
      <c r="D54" s="38"/>
      <c r="E54" s="38"/>
      <c r="F54" s="38"/>
      <c r="G54" s="38"/>
      <c r="H54" s="38"/>
      <c r="I54" s="38"/>
      <c r="J54" s="38"/>
      <c r="K54" s="38"/>
      <c r="L54" s="110"/>
      <c r="M54" s="101">
        <f t="shared" si="6"/>
        <v>7323729.960000001</v>
      </c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</row>
    <row r="55" spans="1:29" ht="18">
      <c r="A55" s="36">
        <v>90307</v>
      </c>
      <c r="B55" s="14" t="s">
        <v>8</v>
      </c>
      <c r="C55" s="99">
        <f>574000+130000+34333.25-0.95+33140</f>
        <v>771472.3</v>
      </c>
      <c r="D55" s="99"/>
      <c r="E55" s="99"/>
      <c r="F55" s="99"/>
      <c r="G55" s="99"/>
      <c r="H55" s="100"/>
      <c r="I55" s="99"/>
      <c r="J55" s="100"/>
      <c r="K55" s="100"/>
      <c r="L55" s="109"/>
      <c r="M55" s="101">
        <f t="shared" si="6"/>
        <v>771472.3</v>
      </c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</row>
    <row r="56" spans="1:13" ht="60.75">
      <c r="A56" s="102"/>
      <c r="B56" s="103" t="s">
        <v>52</v>
      </c>
      <c r="C56" s="99">
        <f>C55</f>
        <v>771472.3</v>
      </c>
      <c r="D56" s="38"/>
      <c r="E56" s="38"/>
      <c r="F56" s="38"/>
      <c r="G56" s="38"/>
      <c r="H56" s="38"/>
      <c r="I56" s="38"/>
      <c r="J56" s="38"/>
      <c r="K56" s="38"/>
      <c r="L56" s="110"/>
      <c r="M56" s="40">
        <f t="shared" si="6"/>
        <v>771472.3</v>
      </c>
    </row>
    <row r="57" spans="1:13" ht="18">
      <c r="A57" s="36" t="s">
        <v>43</v>
      </c>
      <c r="B57" s="14" t="s">
        <v>36</v>
      </c>
      <c r="C57" s="99">
        <f>55000+1996.68+722.62+739.08</f>
        <v>58458.380000000005</v>
      </c>
      <c r="D57" s="99"/>
      <c r="E57" s="99"/>
      <c r="F57" s="99"/>
      <c r="G57" s="99"/>
      <c r="H57" s="100"/>
      <c r="I57" s="99"/>
      <c r="J57" s="100"/>
      <c r="K57" s="100"/>
      <c r="L57" s="109"/>
      <c r="M57" s="40">
        <f t="shared" si="6"/>
        <v>58458.380000000005</v>
      </c>
    </row>
    <row r="58" spans="1:13" ht="60.75">
      <c r="A58" s="102"/>
      <c r="B58" s="103" t="s">
        <v>52</v>
      </c>
      <c r="C58" s="99">
        <f>C57</f>
        <v>58458.380000000005</v>
      </c>
      <c r="D58" s="38"/>
      <c r="E58" s="38"/>
      <c r="F58" s="38"/>
      <c r="G58" s="38"/>
      <c r="H58" s="38"/>
      <c r="I58" s="38"/>
      <c r="J58" s="38"/>
      <c r="K58" s="38"/>
      <c r="L58" s="110"/>
      <c r="M58" s="40">
        <f t="shared" si="6"/>
        <v>58458.380000000005</v>
      </c>
    </row>
    <row r="59" spans="1:29" ht="18">
      <c r="A59" s="36" t="s">
        <v>26</v>
      </c>
      <c r="B59" s="14" t="s">
        <v>34</v>
      </c>
      <c r="C59" s="99">
        <f>523300+44455.25+16575.52+13.11+83686.22+272000+105429+18.78+79441.8</f>
        <v>1124919.68</v>
      </c>
      <c r="D59" s="99"/>
      <c r="E59" s="99"/>
      <c r="F59" s="99"/>
      <c r="G59" s="99"/>
      <c r="H59" s="100"/>
      <c r="I59" s="99"/>
      <c r="J59" s="100"/>
      <c r="K59" s="100"/>
      <c r="L59" s="109"/>
      <c r="M59" s="101">
        <f t="shared" si="6"/>
        <v>1124919.68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</row>
    <row r="60" spans="1:13" ht="43.5">
      <c r="A60" s="102"/>
      <c r="B60" s="111" t="s">
        <v>52</v>
      </c>
      <c r="C60" s="38">
        <f>C59</f>
        <v>1124919.68</v>
      </c>
      <c r="D60" s="38"/>
      <c r="E60" s="38"/>
      <c r="F60" s="38"/>
      <c r="G60" s="38"/>
      <c r="H60" s="38"/>
      <c r="I60" s="38"/>
      <c r="J60" s="38"/>
      <c r="K60" s="38"/>
      <c r="L60" s="110"/>
      <c r="M60" s="40">
        <f t="shared" si="6"/>
        <v>1124919.68</v>
      </c>
    </row>
    <row r="61" spans="1:13" ht="18">
      <c r="A61" s="36" t="s">
        <v>17</v>
      </c>
      <c r="B61" s="14" t="s">
        <v>40</v>
      </c>
      <c r="C61" s="38">
        <v>30947</v>
      </c>
      <c r="D61" s="38"/>
      <c r="E61" s="38"/>
      <c r="F61" s="38"/>
      <c r="G61" s="38"/>
      <c r="H61" s="38"/>
      <c r="I61" s="38"/>
      <c r="J61" s="38"/>
      <c r="K61" s="38"/>
      <c r="L61" s="110"/>
      <c r="M61" s="40">
        <f t="shared" si="6"/>
        <v>30947</v>
      </c>
    </row>
    <row r="62" spans="1:29" ht="30">
      <c r="A62" s="112" t="s">
        <v>27</v>
      </c>
      <c r="B62" s="41" t="s">
        <v>64</v>
      </c>
      <c r="C62" s="38">
        <f>7959200+35979</f>
        <v>7995179</v>
      </c>
      <c r="D62" s="38">
        <f>5356247</f>
        <v>5356247</v>
      </c>
      <c r="E62" s="38">
        <f>282095</f>
        <v>282095</v>
      </c>
      <c r="F62" s="38">
        <f>G62+J62</f>
        <v>681643</v>
      </c>
      <c r="G62" s="113">
        <f>339927+92920</f>
        <v>432847</v>
      </c>
      <c r="H62" s="113">
        <f>206304+57146</f>
        <v>263450</v>
      </c>
      <c r="I62" s="113">
        <f>33533+447</f>
        <v>33980</v>
      </c>
      <c r="J62" s="38">
        <f>K62</f>
        <v>248796</v>
      </c>
      <c r="K62" s="38">
        <f>L62+396</f>
        <v>248796</v>
      </c>
      <c r="L62" s="110">
        <v>248400</v>
      </c>
      <c r="M62" s="101">
        <f t="shared" si="6"/>
        <v>8676822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</row>
    <row r="63" spans="1:29" ht="45.75" customHeight="1" thickBot="1">
      <c r="A63" s="114" t="s">
        <v>62</v>
      </c>
      <c r="B63" s="115" t="s">
        <v>65</v>
      </c>
      <c r="C63" s="91">
        <v>306800</v>
      </c>
      <c r="D63" s="91"/>
      <c r="E63" s="91"/>
      <c r="F63" s="91"/>
      <c r="G63" s="116"/>
      <c r="H63" s="116"/>
      <c r="I63" s="116"/>
      <c r="J63" s="91"/>
      <c r="K63" s="91"/>
      <c r="L63" s="117"/>
      <c r="M63" s="118">
        <f t="shared" si="6"/>
        <v>306800</v>
      </c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</row>
    <row r="64" spans="1:16" ht="42.75" customHeight="1" thickBot="1">
      <c r="A64" s="190" t="s">
        <v>74</v>
      </c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19"/>
      <c r="O64" s="119"/>
      <c r="P64" s="119"/>
    </row>
    <row r="65" spans="1:13" ht="15.75" customHeight="1" thickBot="1">
      <c r="A65" s="120">
        <v>1</v>
      </c>
      <c r="B65" s="121">
        <v>2</v>
      </c>
      <c r="C65" s="120">
        <v>3</v>
      </c>
      <c r="D65" s="120">
        <v>4</v>
      </c>
      <c r="E65" s="122">
        <v>5</v>
      </c>
      <c r="F65" s="120">
        <v>6</v>
      </c>
      <c r="G65" s="120">
        <v>7</v>
      </c>
      <c r="H65" s="123">
        <v>8</v>
      </c>
      <c r="I65" s="124">
        <v>9</v>
      </c>
      <c r="J65" s="120">
        <v>10</v>
      </c>
      <c r="K65" s="125">
        <v>11</v>
      </c>
      <c r="L65" s="125">
        <v>12</v>
      </c>
      <c r="M65" s="120">
        <v>13</v>
      </c>
    </row>
    <row r="66" spans="1:29" ht="27.75" customHeight="1">
      <c r="A66" s="126" t="s">
        <v>66</v>
      </c>
      <c r="B66" s="127" t="s">
        <v>67</v>
      </c>
      <c r="C66" s="74">
        <f>1869000+16202</f>
        <v>1885202</v>
      </c>
      <c r="D66" s="74">
        <f>1222586-36578</f>
        <v>1186008</v>
      </c>
      <c r="E66" s="74">
        <f>138717+49942+335</f>
        <v>188994</v>
      </c>
      <c r="F66" s="74">
        <f>G66+J66</f>
        <v>1351842.23</v>
      </c>
      <c r="G66" s="74"/>
      <c r="H66" s="75"/>
      <c r="I66" s="74"/>
      <c r="J66" s="128">
        <f>K66</f>
        <v>1351842.23</v>
      </c>
      <c r="K66" s="128">
        <f>L66+208242.23</f>
        <v>1351842.23</v>
      </c>
      <c r="L66" s="129">
        <v>1143600</v>
      </c>
      <c r="M66" s="130">
        <f t="shared" si="6"/>
        <v>3237044.23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</row>
    <row r="67" spans="1:29" ht="30.75">
      <c r="A67" s="36" t="s">
        <v>28</v>
      </c>
      <c r="B67" s="14" t="s">
        <v>13</v>
      </c>
      <c r="C67" s="99">
        <f>11207370+302534.75-320.04+31800+269300</f>
        <v>11810684.71</v>
      </c>
      <c r="D67" s="99"/>
      <c r="E67" s="99"/>
      <c r="F67" s="38"/>
      <c r="G67" s="98"/>
      <c r="H67" s="100"/>
      <c r="I67" s="99"/>
      <c r="J67" s="100"/>
      <c r="K67" s="100"/>
      <c r="L67" s="109"/>
      <c r="M67" s="101">
        <f t="shared" si="6"/>
        <v>11810684.71</v>
      </c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</row>
    <row r="68" spans="1:13" ht="61.5" thickBot="1">
      <c r="A68" s="102"/>
      <c r="B68" s="103" t="s">
        <v>52</v>
      </c>
      <c r="C68" s="99">
        <f>C67</f>
        <v>11810684.71</v>
      </c>
      <c r="D68" s="38"/>
      <c r="E68" s="38"/>
      <c r="F68" s="38"/>
      <c r="G68" s="38"/>
      <c r="H68" s="38"/>
      <c r="I68" s="131"/>
      <c r="J68" s="38"/>
      <c r="K68" s="38"/>
      <c r="L68" s="110"/>
      <c r="M68" s="40">
        <f t="shared" si="6"/>
        <v>11810684.71</v>
      </c>
    </row>
    <row r="69" spans="1:29" ht="19.5" thickBot="1">
      <c r="A69" s="187" t="s">
        <v>46</v>
      </c>
      <c r="B69" s="188"/>
      <c r="C69" s="132">
        <f aca="true" t="shared" si="7" ref="C69:I69">C17+C26+C28+C32</f>
        <v>110080259</v>
      </c>
      <c r="D69" s="132">
        <f t="shared" si="7"/>
        <v>17478439</v>
      </c>
      <c r="E69" s="132">
        <f t="shared" si="7"/>
        <v>3755538</v>
      </c>
      <c r="F69" s="132">
        <f t="shared" si="7"/>
        <v>3530331.71</v>
      </c>
      <c r="G69" s="132">
        <f t="shared" si="7"/>
        <v>948032</v>
      </c>
      <c r="H69" s="132">
        <f t="shared" si="7"/>
        <v>496409</v>
      </c>
      <c r="I69" s="132">
        <f t="shared" si="7"/>
        <v>147892</v>
      </c>
      <c r="J69" s="133">
        <f>J17+J26+J28+J32+J30</f>
        <v>2582299.71</v>
      </c>
      <c r="K69" s="133">
        <f>K27+K30+K34+K62+K66+K17</f>
        <v>2531581.71</v>
      </c>
      <c r="L69" s="133">
        <f>L27+L30+L34+L62+L66+L17</f>
        <v>1841801.55</v>
      </c>
      <c r="M69" s="134">
        <f>M17+M26+M28+M32</f>
        <v>113610590.70999998</v>
      </c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</row>
    <row r="70" spans="1:13" ht="21" customHeight="1" thickBot="1">
      <c r="A70" s="185" t="s">
        <v>96</v>
      </c>
      <c r="B70" s="186"/>
      <c r="C70" s="136">
        <f>C34</f>
        <v>79069782.99999999</v>
      </c>
      <c r="D70" s="136">
        <f aca="true" t="shared" si="8" ref="D70:M70">D34</f>
        <v>0</v>
      </c>
      <c r="E70" s="136">
        <f t="shared" si="8"/>
        <v>0</v>
      </c>
      <c r="F70" s="136">
        <f t="shared" si="8"/>
        <v>84341.55</v>
      </c>
      <c r="G70" s="136">
        <f t="shared" si="8"/>
        <v>0</v>
      </c>
      <c r="H70" s="136">
        <f t="shared" si="8"/>
        <v>0</v>
      </c>
      <c r="I70" s="136">
        <f t="shared" si="8"/>
        <v>0</v>
      </c>
      <c r="J70" s="136">
        <f t="shared" si="8"/>
        <v>84341.55</v>
      </c>
      <c r="K70" s="136">
        <f t="shared" si="8"/>
        <v>84341.55</v>
      </c>
      <c r="L70" s="136">
        <f t="shared" si="8"/>
        <v>84341.55</v>
      </c>
      <c r="M70" s="136">
        <f t="shared" si="8"/>
        <v>79154124.54999998</v>
      </c>
    </row>
    <row r="71" spans="1:13" ht="21.75" customHeight="1" thickBot="1">
      <c r="A71" s="191" t="s">
        <v>97</v>
      </c>
      <c r="B71" s="192"/>
      <c r="C71" s="12">
        <f>C31</f>
        <v>2321381</v>
      </c>
      <c r="D71" s="12">
        <f aca="true" t="shared" si="9" ref="D71:M71">D31</f>
        <v>1121930</v>
      </c>
      <c r="E71" s="12">
        <f t="shared" si="9"/>
        <v>300114</v>
      </c>
      <c r="F71" s="12">
        <f t="shared" si="9"/>
        <v>35200</v>
      </c>
      <c r="G71" s="12">
        <f t="shared" si="9"/>
        <v>0</v>
      </c>
      <c r="H71" s="12">
        <f t="shared" si="9"/>
        <v>0</v>
      </c>
      <c r="I71" s="12">
        <f t="shared" si="9"/>
        <v>0</v>
      </c>
      <c r="J71" s="12">
        <f t="shared" si="9"/>
        <v>35200</v>
      </c>
      <c r="K71" s="12">
        <f t="shared" si="9"/>
        <v>35200</v>
      </c>
      <c r="L71" s="12">
        <f t="shared" si="9"/>
        <v>0</v>
      </c>
      <c r="M71" s="13">
        <f t="shared" si="9"/>
        <v>2356581</v>
      </c>
    </row>
    <row r="72" spans="2:13" ht="26.25">
      <c r="B72" s="137"/>
      <c r="C72" s="138"/>
      <c r="D72" s="137"/>
      <c r="E72" s="137"/>
      <c r="G72" s="137"/>
      <c r="H72" s="137"/>
      <c r="I72" s="137"/>
      <c r="K72" s="189"/>
      <c r="L72" s="189"/>
      <c r="M72" s="139"/>
    </row>
    <row r="73" spans="1:13" ht="52.5" customHeight="1">
      <c r="A73" s="141" t="s">
        <v>98</v>
      </c>
      <c r="B73" s="141"/>
      <c r="C73" s="141"/>
      <c r="D73" s="141"/>
      <c r="E73" s="141"/>
      <c r="F73" s="141"/>
      <c r="G73" s="141" t="s">
        <v>99</v>
      </c>
      <c r="H73" s="141"/>
      <c r="I73" s="11"/>
      <c r="J73" s="11"/>
      <c r="K73" s="11"/>
      <c r="L73" s="11"/>
      <c r="M73" s="140"/>
    </row>
    <row r="74" spans="1:13" s="18" customFormat="1" ht="21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5">
        <f>M69-'[1]Дод3 (2)'!$N$56</f>
        <v>0</v>
      </c>
    </row>
    <row r="75" spans="1:13" s="18" customFormat="1" ht="30.75">
      <c r="A75" s="182"/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</row>
    <row r="76" spans="1:13" s="18" customFormat="1" ht="30.75">
      <c r="A76" s="142" t="s">
        <v>101</v>
      </c>
      <c r="B76" s="142"/>
      <c r="C76" s="142"/>
      <c r="D76" s="142"/>
      <c r="E76" s="141"/>
      <c r="F76" s="141"/>
      <c r="G76" s="141"/>
      <c r="H76" s="142"/>
      <c r="I76" s="142"/>
      <c r="J76" s="142"/>
      <c r="K76" s="142"/>
      <c r="L76" s="142"/>
      <c r="M76" s="142"/>
    </row>
    <row r="77" spans="1:13" s="18" customFormat="1" ht="30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</row>
    <row r="78" s="18" customFormat="1" ht="12.75"/>
    <row r="79" s="18" customFormat="1" ht="12.75"/>
    <row r="80" s="18" customFormat="1" ht="12.75"/>
    <row r="81" s="18" customFormat="1" ht="12.75"/>
    <row r="82" s="18" customFormat="1" ht="12.75"/>
  </sheetData>
  <mergeCells count="46">
    <mergeCell ref="A75:M75"/>
    <mergeCell ref="A38:M38"/>
    <mergeCell ref="A70:B70"/>
    <mergeCell ref="A69:B69"/>
    <mergeCell ref="K72:L72"/>
    <mergeCell ref="A64:M64"/>
    <mergeCell ref="A71:B71"/>
    <mergeCell ref="B32:B33"/>
    <mergeCell ref="A32:A33"/>
    <mergeCell ref="C32:C33"/>
    <mergeCell ref="E12:E15"/>
    <mergeCell ref="A11:A15"/>
    <mergeCell ref="B11:B15"/>
    <mergeCell ref="C11:C15"/>
    <mergeCell ref="D12:D15"/>
    <mergeCell ref="H11:I11"/>
    <mergeCell ref="G11:G15"/>
    <mergeCell ref="D11:E11"/>
    <mergeCell ref="D32:D33"/>
    <mergeCell ref="E32:E33"/>
    <mergeCell ref="A6:M6"/>
    <mergeCell ref="A7:M7"/>
    <mergeCell ref="C9:E10"/>
    <mergeCell ref="B9:B10"/>
    <mergeCell ref="A9:A10"/>
    <mergeCell ref="F32:F33"/>
    <mergeCell ref="G32:G33"/>
    <mergeCell ref="I12:I15"/>
    <mergeCell ref="H32:H33"/>
    <mergeCell ref="I32:I33"/>
    <mergeCell ref="J32:J33"/>
    <mergeCell ref="K4:M4"/>
    <mergeCell ref="H12:H15"/>
    <mergeCell ref="J11:J15"/>
    <mergeCell ref="K32:K33"/>
    <mergeCell ref="M32:M33"/>
    <mergeCell ref="K1:M1"/>
    <mergeCell ref="K2:M2"/>
    <mergeCell ref="K3:M3"/>
    <mergeCell ref="L32:L33"/>
    <mergeCell ref="M9:M15"/>
    <mergeCell ref="K12:K15"/>
    <mergeCell ref="K11:L11"/>
    <mergeCell ref="L12:L15"/>
    <mergeCell ref="F9:L10"/>
    <mergeCell ref="F11:F15"/>
  </mergeCells>
  <printOptions/>
  <pageMargins left="0.7874015748031497" right="0.7874015748031497" top="0.984251968503937" bottom="0.3937007874015748" header="0" footer="0"/>
  <pageSetup fitToHeight="2" horizontalDpi="600" verticalDpi="600" orientation="landscape" paperSize="9" scale="40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2012-11-30T09:51:13Z</cp:lastPrinted>
  <dcterms:created xsi:type="dcterms:W3CDTF">1996-10-08T23:32:33Z</dcterms:created>
  <dcterms:modified xsi:type="dcterms:W3CDTF">2012-12-03T13:03:43Z</dcterms:modified>
  <cp:category/>
  <cp:version/>
  <cp:contentType/>
  <cp:contentStatus/>
</cp:coreProperties>
</file>