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3" sheetId="1" r:id="rId1"/>
  </sheets>
  <definedNames>
    <definedName name="Excel_BuiltIn_Print_Area_1">'Дод3'!$A$1:$Q$78</definedName>
    <definedName name="_xlnm.Print_Area" localSheetId="0">'Дод3'!$A$1:$Q$80</definedName>
  </definedNames>
  <calcPr fullCalcOnLoad="1"/>
</workbook>
</file>

<file path=xl/sharedStrings.xml><?xml version="1.0" encoding="utf-8"?>
<sst xmlns="http://schemas.openxmlformats.org/spreadsheetml/2006/main" count="154" uniqueCount="116">
  <si>
    <t xml:space="preserve">                                                                                                                                                                                                                                                                                                                                                                                                                                                                                                                                                                                                                                                                                                                                                                                                                                                                                                                                                                                                                                                                                                                                                                                                                                                                                                                                                                                                                                                                                                                                                                                                                                                                                                                                                                                                                                                                                                                                                                                                                                                                                                                                                                                                                                                                                                                                                                                                                                                                                                                                                                                                                                                                                                                                                                                                                                                                                                                                                                                                                                                                                                                                                                                                                                                                                                                                                                                                                                                                                                                                                                                                                                                                                                                                                                                                                                                                                                                                                                                                                                                                                                                                                                                                                                                                                                                                                                                                                                                                                                                                                                                                                                                                                                                                                                                                                                                                                                                                                                                                                                                                                                                                                                                                                                                                                                                                                                                                                                                                                                                                                                                                                                                                                                                                                                                                                                                                                                                                                                                                                                                                                                                                                                                                                                                                                                                                                                                                                                                                                                                                                                                                                                                                                                                                                                                                                                                                                                                                                                                                                                                                                                                                                                                                                                                                                                                                                                                                                                                                                                                                                                                                                                                                                                                                                                                                                                                                                                                                                                                                                                                                                                                                                                                                                                                                                                                                                                                                                                                                                                                                                                                                                                                                                                                                                                                                                                                                                                                                                                                                                                                                                                                                                                                                                                                                                                                                                                                                                                                                                                                                                                                                                                                                                                                                                                                                                                                                                                                                                                                                                                                                                                                                                                                                                                                                                                                                                                                                                                                                                                                                                                                                                                                                                                                                                                                                                                                                                                                                                                                                                                                                                                                                                                                                                                                                                                                                                                                                                                                                                                                                                                                                                                                                                                                                                                                                                                                                                                                                                                                                                                                                                                                                                                                                                                                                                                                                                                                                                                                                                                                                                                                                                                                                                                                                                                                                                                                                                                                                                                                                                                                                                                                                                                                                                                                                                                                                                                                                                                                                                                                                                                                                                                                                                                                                                                                                                                                                                                                                                                                                                                                                                                                                                                                                                                                                                                                                                                                                                                                                                                                                                                                                                                                                                                                                                                                                                                                                                                                                                                                                                                                                                                                                                                                                                                                                                                                                                                                                                                                                                                                                                                                                                                                                                                                                                                                                                                                                                                                                                                                                                                                                                                                                                                                                                                                                                                                                                                                                                                                                                                                                                                                                                                                                                                                                                                                                                                                                                                                                                                                                                                                                                                                                                                                                                                                                                                                                                                                                                                                                                                                                                                                                                                                                                                                                                                                                                                                                                                                                                                                                                                                                                                                                                                                                                                                                                                                                                                                                                                                                                                                                                                                                                                                                                                                                                                                                                                                                                                                                                                                                                                                                                                                                                                                                                                                                                                                                                                                                                                                                                                                                                                                                                                                                                                                                                                                                                                                                                                                                                                                                                                                                                                                                                                                                                                                                                                                                                                                                                                                                                                                                                                                                                                                                                                                                                                                                                                                                                                                                                                                                                                                                                                                                                                                                                                                                                                                                                                                                                                                                                                              </t>
  </si>
  <si>
    <t xml:space="preserve">           </t>
  </si>
  <si>
    <t>грн.</t>
  </si>
  <si>
    <t>Видатки загального фонду</t>
  </si>
  <si>
    <t>Видатки спеціального фонду</t>
  </si>
  <si>
    <t>Разом</t>
  </si>
  <si>
    <t>Всього</t>
  </si>
  <si>
    <t>з них:</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</si>
  <si>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</si>
  <si>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</si>
  <si>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</si>
  <si>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</si>
  <si>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t>
  </si>
  <si>
    <t xml:space="preserve">Виконавчий комітет Саксаганської районної у місті ради </t>
  </si>
  <si>
    <t>010116</t>
  </si>
  <si>
    <t>Інші видатки на соціальний захист населення</t>
  </si>
  <si>
    <t>090412</t>
  </si>
  <si>
    <t>091103</t>
  </si>
  <si>
    <t>091104</t>
  </si>
  <si>
    <t>091107</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</si>
  <si>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</si>
  <si>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</si>
  <si>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090802</t>
  </si>
  <si>
    <t>10</t>
  </si>
  <si>
    <t>Відділ освіти виконкому Саксаганської районної у місті  ради</t>
  </si>
  <si>
    <t>130107</t>
  </si>
  <si>
    <t>15</t>
  </si>
  <si>
    <t>Управління праці та соціального захисту населення виконкому Саксаганської районної у місті ради</t>
  </si>
  <si>
    <t>100203</t>
  </si>
  <si>
    <t>Благоустрій міст, сіл, селищ</t>
  </si>
  <si>
    <t>091205</t>
  </si>
  <si>
    <t>091204</t>
  </si>
  <si>
    <t>091206</t>
  </si>
  <si>
    <t xml:space="preserve">РАЗОМ ВИДАТКІВ </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</si>
  <si>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</si>
  <si>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</si>
  <si>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видатки споживання</t>
  </si>
  <si>
    <t>видатки розвитку</t>
  </si>
  <si>
    <t>0111</t>
  </si>
  <si>
    <t>1040</t>
  </si>
  <si>
    <t>1090</t>
  </si>
  <si>
    <t>0822</t>
  </si>
  <si>
    <t>0810</t>
  </si>
  <si>
    <t>0620</t>
  </si>
  <si>
    <t>1010</t>
  </si>
  <si>
    <t>1020</t>
  </si>
  <si>
    <t>010000</t>
  </si>
  <si>
    <t>Державне управління</t>
  </si>
  <si>
    <t>Органи місцевого самоврядування</t>
  </si>
  <si>
    <t>090000</t>
  </si>
  <si>
    <t>Соціальний захист та соціальне забезпечення</t>
  </si>
  <si>
    <t>110000</t>
  </si>
  <si>
    <t>Культура і мистецтво</t>
  </si>
  <si>
    <t>130000</t>
  </si>
  <si>
    <t>Фізична культура і спорт</t>
  </si>
  <si>
    <t xml:space="preserve">Утримання та навчально-тренувальна робота дитячо-юнацьких спортивних шкіл </t>
  </si>
  <si>
    <t>100000</t>
  </si>
  <si>
    <t>Житлово-комунальне господарство</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</si>
  <si>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</si>
  <si>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</si>
  <si>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</si>
  <si>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 надання соціальних послуг)</t>
  </si>
  <si>
    <t>Виплати грошової компенсації фізичним особам, які надають соціальні послуги громадянам похилого віку, інвалідам, хворим,  які не здатні до самообслуговування і потребують сторонньої допомоги</t>
  </si>
  <si>
    <t xml:space="preserve">Центри соціальної реабілітації дітей-інвалідів; центри професійної реабілітації інвалідів </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</si>
  <si>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</si>
  <si>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</si>
  <si>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</si>
  <si>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Розподіл видатків районного у місті бюджету на 2015 рік</t>
  </si>
  <si>
    <t>Соціальні програми і заходи державних органів з питань забезпечення рівних прав та можливостей жінок і чоловіків</t>
  </si>
  <si>
    <t>до рішення районної у місті ради</t>
  </si>
  <si>
    <t>070000</t>
  </si>
  <si>
    <t>Освіта</t>
  </si>
  <si>
    <t>070303</t>
  </si>
  <si>
    <t xml:space="preserve">Дитячі будинки (в т. ч. сімейного типу, прийомні сім'ї) </t>
  </si>
  <si>
    <t>в тому числі за рахунок субвенцій з державного бюджету місцевим бюджетам на:</t>
  </si>
  <si>
    <t>090203</t>
  </si>
  <si>
    <t>090302</t>
  </si>
  <si>
    <t>Допомога у зв'язку з вагітністю і пологами</t>
  </si>
  <si>
    <t>090303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</si>
  <si>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</si>
  <si>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</si>
  <si>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</si>
  <si>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</si>
  <si>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</si>
  <si>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</si>
  <si>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</si>
  <si>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</si>
  <si>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</si>
  <si>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</si>
  <si>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</si>
  <si>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</si>
  <si>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</si>
  <si>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</si>
  <si>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</si>
  <si>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</si>
  <si>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</si>
  <si>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</si>
  <si>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Допомога до досягнення дитиною трирічного віку</t>
  </si>
  <si>
    <t>090413</t>
  </si>
  <si>
    <t>Допомога на догляд за інвалідом I чи II групи внаслідок психічного розладу</t>
  </si>
  <si>
    <t>1030</t>
  </si>
  <si>
    <t>091300</t>
  </si>
  <si>
    <t>Державна соціальна допомога інвалідам з дитинства та дітям-інвалідам</t>
  </si>
  <si>
    <t xml:space="preserve">У тому числі за рахунок субвенцій з державного бюджету місцевим бюджетам </t>
  </si>
  <si>
    <t>0910</t>
  </si>
  <si>
    <t>Додаток 3</t>
  </si>
  <si>
    <t>продовження додатка 3</t>
  </si>
  <si>
    <t>у тому числі на виготовлення органами ведення Державного реєстру виборців списків виборців та іменних запрошень для підготовки і проведення виборів депутатів місцевих рад та сільских, селищних, міських голів</t>
  </si>
  <si>
    <t>250000</t>
  </si>
  <si>
    <t>Видатки, не віднесені до основних груп</t>
  </si>
  <si>
    <t>250203</t>
  </si>
  <si>
    <t>Проведення виборів депутатів місцевих рад та сільських, селищних, міських голів</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</si>
  <si>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</si>
  <si>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 xml:space="preserve">Заступник голови районної у місті ради                                                                                                                                                                                       Ю. Красножон                                                                                                  </t>
  </si>
  <si>
    <t>0160</t>
  </si>
  <si>
    <t>від 23 жовтня 2015 року № 421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</si>
</sst>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74">
    <font>
      <sz val="10"/>
      <name val="Arial"/>
      <family val="2"/>
    </font>
    <font>
      <sz val="10"/>
      <color indexed="8"/>
      <name val="Arial"/>
      <family val="2"/>
    </font>
    <font>
      <i/>
      <sz val="20"/>
      <color indexed="8"/>
      <name val="Arial"/>
      <family val="2"/>
    </font>
    <font>
      <sz val="20"/>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sz val="36"/>
      <color indexed="8"/>
      <name val="Times New Roman"/>
      <family val="1"/>
    </font>
    <font>
      <b/>
      <i/>
      <sz val="26"/>
      <color indexed="8"/>
      <name val="Arial"/>
      <family val="2"/>
    </font>
    <font>
      <b/>
      <i/>
      <sz val="10"/>
      <color indexed="8"/>
      <name val="Arial"/>
      <family val="2"/>
    </font>
    <font>
      <b/>
      <sz val="36"/>
      <color indexed="8"/>
      <name val="Times New Roman"/>
      <family val="1"/>
    </font>
    <font>
      <b/>
      <sz val="46"/>
      <color indexed="8"/>
      <name val="Times New Roman"/>
      <family val="1"/>
    </font>
    <font>
      <b/>
      <sz val="36"/>
      <name val="Times New Roman"/>
      <family val="1"/>
    </font>
    <font>
      <sz val="36"/>
      <name val="Times New Roman"/>
      <family val="1"/>
    </font>
    <font>
      <b/>
      <i/>
      <sz val="36"/>
      <color indexed="8"/>
      <name val="Times New Roman"/>
      <family val="1"/>
    </font>
    <font>
      <sz val="36"/>
      <color indexed="10"/>
      <name val="Times New Roman"/>
      <family val="1"/>
    </font>
    <font>
      <sz val="38"/>
      <color indexed="8"/>
      <name val="Times New Roman"/>
      <family val="1"/>
    </font>
    <font>
      <sz val="28"/>
      <name val="Arial"/>
      <family val="2"/>
    </font>
    <font>
      <b/>
      <sz val="28"/>
      <color indexed="8"/>
      <name val="Arial"/>
      <family val="2"/>
    </font>
    <font>
      <b/>
      <i/>
      <sz val="28"/>
      <color indexed="8"/>
      <name val="Arial"/>
      <family val="2"/>
    </font>
    <font>
      <i/>
      <sz val="28"/>
      <color indexed="8"/>
      <name val="Arial"/>
      <family val="2"/>
    </font>
    <font>
      <sz val="28"/>
      <color indexed="8"/>
      <name val="Arial"/>
      <family val="2"/>
    </font>
    <font>
      <b/>
      <i/>
      <sz val="28"/>
      <name val="Arial"/>
      <family val="2"/>
    </font>
    <font>
      <i/>
      <sz val="28"/>
      <name val="Arial"/>
      <family val="2"/>
    </font>
    <font>
      <b/>
      <sz val="28"/>
      <name val="Arial"/>
      <family val="2"/>
    </font>
    <font>
      <sz val="26"/>
      <color indexed="8"/>
      <name val="Times New Roman"/>
      <family val="1"/>
    </font>
    <font>
      <sz val="28"/>
      <color indexed="63"/>
      <name val="Arial"/>
      <family val="2"/>
    </font>
    <font>
      <sz val="8"/>
      <name val="Arial"/>
      <family val="2"/>
    </font>
    <font>
      <sz val="52"/>
      <name val="Times New Roman"/>
      <family val="1"/>
    </font>
    <font>
      <sz val="52"/>
      <color indexed="9"/>
      <name val="Arial Cyr"/>
      <family val="2"/>
    </font>
    <font>
      <sz val="52"/>
      <color indexed="8"/>
      <name val="Arial Cyr"/>
      <family val="2"/>
    </font>
    <font>
      <sz val="52"/>
      <name val="Arial Cyr"/>
      <family val="2"/>
    </font>
    <font>
      <sz val="48"/>
      <name val="Times New Roman"/>
      <family val="1"/>
    </font>
    <font>
      <sz val="52"/>
      <name val="Arial"/>
      <family val="2"/>
    </font>
    <font>
      <sz val="48"/>
      <name val="Rage Italic"/>
      <family val="4"/>
    </font>
    <font>
      <sz val="4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2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2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2" fillId="31" borderId="0" applyNumberFormat="0" applyBorder="0" applyAlignment="0" applyProtection="0"/>
  </cellStyleXfs>
  <cellXfs count="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 fillId="0" borderId="0" xfId="0" applyFont="1" applyFill="1" applyAlignment="1">
      <alignment horizontal="right"/>
    </xf>
    <xf numFmtId="0" fontId="19" fillId="0" borderId="10" xfId="0" applyFont="1" applyFill="1" applyBorder="1" applyAlignment="1">
      <alignment horizontal="left" vertical="center" wrapText="1"/>
    </xf>
    <xf numFmtId="0" fontId="19" fillId="0" borderId="10" xfId="0" applyFont="1" applyFill="1" applyBorder="1" applyAlignment="1">
      <alignment wrapText="1"/>
    </xf>
    <xf numFmtId="0" fontId="19" fillId="0" borderId="10" xfId="0" applyNumberFormat="1" applyFont="1" applyFill="1" applyBorder="1" applyAlignment="1">
      <alignment vertical="top" wrapText="1"/>
    </xf>
    <xf numFmtId="49" fontId="24" fillId="0" borderId="10" xfId="0" applyNumberFormat="1" applyFont="1" applyFill="1" applyBorder="1" applyAlignment="1">
      <alignment vertical="center"/>
    </xf>
    <xf numFmtId="49" fontId="24" fillId="0" borderId="10" xfId="0" applyNumberFormat="1" applyFont="1" applyFill="1" applyBorder="1" applyAlignment="1">
      <alignment horizontal="left" vertical="center" wrapText="1"/>
    </xf>
    <xf numFmtId="49" fontId="25" fillId="0" borderId="10" xfId="0" applyNumberFormat="1" applyFont="1" applyFill="1" applyBorder="1" applyAlignment="1">
      <alignment/>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vertical="center" wrapText="1"/>
    </xf>
    <xf numFmtId="49" fontId="26" fillId="0" borderId="10" xfId="0" applyNumberFormat="1" applyFont="1" applyFill="1" applyBorder="1" applyAlignment="1">
      <alignment/>
    </xf>
    <xf numFmtId="49" fontId="19" fillId="0" borderId="10" xfId="0" applyNumberFormat="1" applyFont="1" applyFill="1" applyBorder="1" applyAlignment="1">
      <alignment/>
    </xf>
    <xf numFmtId="0" fontId="25" fillId="0" borderId="10" xfId="0" applyFont="1" applyFill="1" applyBorder="1" applyAlignment="1">
      <alignment wrapText="1"/>
    </xf>
    <xf numFmtId="49" fontId="25"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0" fontId="19" fillId="32" borderId="10" xfId="0" applyFont="1" applyFill="1" applyBorder="1" applyAlignment="1">
      <alignment vertical="top" wrapText="1"/>
    </xf>
    <xf numFmtId="49" fontId="22" fillId="0" borderId="10" xfId="0" applyNumberFormat="1" applyFont="1" applyFill="1" applyBorder="1" applyAlignment="1">
      <alignment horizontal="center" vertical="center"/>
    </xf>
    <xf numFmtId="0" fontId="22" fillId="0" borderId="10" xfId="0" applyFont="1" applyFill="1" applyBorder="1" applyAlignment="1">
      <alignment vertical="center" wrapText="1"/>
    </xf>
    <xf numFmtId="49" fontId="25" fillId="0" borderId="10" xfId="0" applyNumberFormat="1" applyFont="1" applyFill="1" applyBorder="1" applyAlignment="1">
      <alignment horizontal="left" vertical="center" wrapText="1"/>
    </xf>
    <xf numFmtId="0" fontId="25" fillId="0" borderId="10" xfId="0" applyFont="1" applyFill="1" applyBorder="1" applyAlignment="1">
      <alignment horizontal="left" wrapText="1"/>
    </xf>
    <xf numFmtId="49" fontId="22"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20" fillId="0" borderId="10" xfId="0" applyNumberFormat="1" applyFont="1" applyFill="1" applyBorder="1" applyAlignment="1">
      <alignment horizontal="center"/>
    </xf>
    <xf numFmtId="49" fontId="21" fillId="0" borderId="10" xfId="0" applyNumberFormat="1" applyFont="1" applyFill="1" applyBorder="1" applyAlignment="1">
      <alignment horizontal="center"/>
    </xf>
    <xf numFmtId="0" fontId="20" fillId="0" borderId="10" xfId="0" applyFont="1" applyFill="1" applyBorder="1" applyAlignment="1">
      <alignment horizontal="left" vertical="center" wrapText="1"/>
    </xf>
    <xf numFmtId="49" fontId="21"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49" fontId="22" fillId="0" borderId="10" xfId="0" applyNumberFormat="1" applyFont="1" applyFill="1" applyBorder="1" applyAlignment="1">
      <alignment horizontal="left" vertical="center" wrapText="1"/>
    </xf>
    <xf numFmtId="49" fontId="20" fillId="0" borderId="10"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center"/>
    </xf>
    <xf numFmtId="0" fontId="28" fillId="0" borderId="10" xfId="0" applyFont="1" applyBorder="1" applyAlignment="1">
      <alignment/>
    </xf>
    <xf numFmtId="0" fontId="22"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49" fontId="25" fillId="32" borderId="10" xfId="0" applyNumberFormat="1" applyFont="1" applyFill="1" applyBorder="1" applyAlignment="1">
      <alignment horizontal="center" vertical="center" wrapText="1"/>
    </xf>
    <xf numFmtId="4" fontId="27" fillId="0" borderId="0" xfId="0" applyNumberFormat="1" applyFont="1" applyFill="1" applyAlignment="1">
      <alignment horizontal="center"/>
    </xf>
    <xf numFmtId="4" fontId="8" fillId="0" borderId="0" xfId="0" applyNumberFormat="1" applyFont="1" applyFill="1" applyAlignment="1">
      <alignment horizontal="center"/>
    </xf>
    <xf numFmtId="4" fontId="12" fillId="32" borderId="10" xfId="0" applyNumberFormat="1" applyFont="1" applyFill="1" applyBorder="1" applyAlignment="1">
      <alignment horizontal="center"/>
    </xf>
    <xf numFmtId="4" fontId="14" fillId="32" borderId="10" xfId="0" applyNumberFormat="1" applyFont="1" applyFill="1" applyBorder="1" applyAlignment="1">
      <alignment horizontal="center"/>
    </xf>
    <xf numFmtId="4" fontId="15" fillId="32" borderId="10" xfId="0" applyNumberFormat="1" applyFont="1" applyFill="1" applyBorder="1" applyAlignment="1">
      <alignment horizontal="center"/>
    </xf>
    <xf numFmtId="4" fontId="9" fillId="32" borderId="10" xfId="0" applyNumberFormat="1" applyFont="1" applyFill="1" applyBorder="1" applyAlignment="1">
      <alignment horizontal="center"/>
    </xf>
    <xf numFmtId="49" fontId="20"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19" fillId="0" borderId="0" xfId="0" applyFont="1" applyFill="1" applyBorder="1" applyAlignment="1">
      <alignment wrapText="1"/>
    </xf>
    <xf numFmtId="4" fontId="16" fillId="32" borderId="10" xfId="0" applyNumberFormat="1" applyFont="1" applyFill="1" applyBorder="1" applyAlignment="1">
      <alignment horizontal="center"/>
    </xf>
    <xf numFmtId="4" fontId="9" fillId="32" borderId="0" xfId="0" applyNumberFormat="1" applyFont="1" applyFill="1" applyBorder="1" applyAlignment="1">
      <alignment horizontal="center"/>
    </xf>
    <xf numFmtId="4" fontId="14" fillId="32" borderId="0" xfId="0" applyNumberFormat="1" applyFont="1" applyFill="1" applyBorder="1" applyAlignment="1">
      <alignment horizontal="center"/>
    </xf>
    <xf numFmtId="4" fontId="17" fillId="32" borderId="10" xfId="0" applyNumberFormat="1" applyFont="1" applyFill="1" applyBorder="1" applyAlignment="1">
      <alignment horizontal="center"/>
    </xf>
    <xf numFmtId="1"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wrapText="1"/>
    </xf>
    <xf numFmtId="1" fontId="8" fillId="0" borderId="10" xfId="0" applyNumberFormat="1" applyFont="1" applyFill="1" applyBorder="1" applyAlignment="1">
      <alignment horizontal="center" vertical="center"/>
    </xf>
    <xf numFmtId="0" fontId="30" fillId="0" borderId="0" xfId="0" applyFont="1" applyFill="1" applyBorder="1" applyAlignment="1">
      <alignment horizontal="left"/>
    </xf>
    <xf numFmtId="0" fontId="31" fillId="0" borderId="0" xfId="0" applyFont="1" applyBorder="1" applyAlignment="1">
      <alignment/>
    </xf>
    <xf numFmtId="0" fontId="32" fillId="0" borderId="0" xfId="0" applyFont="1" applyBorder="1" applyAlignment="1">
      <alignment/>
    </xf>
    <xf numFmtId="0" fontId="33" fillId="0" borderId="0" xfId="0" applyFont="1" applyBorder="1" applyAlignment="1">
      <alignment/>
    </xf>
    <xf numFmtId="0" fontId="34" fillId="0" borderId="0" xfId="0" applyFont="1" applyFill="1" applyAlignment="1">
      <alignment horizontal="left"/>
    </xf>
    <xf numFmtId="0" fontId="0" fillId="0" borderId="0" xfId="0" applyFont="1" applyFill="1" applyAlignment="1">
      <alignment/>
    </xf>
    <xf numFmtId="0" fontId="34" fillId="0" borderId="0" xfId="0" applyFont="1" applyFill="1" applyBorder="1" applyAlignment="1">
      <alignment horizontal="left"/>
    </xf>
    <xf numFmtId="0" fontId="4" fillId="0" borderId="0" xfId="0" applyFont="1" applyFill="1" applyBorder="1" applyAlignment="1">
      <alignment/>
    </xf>
    <xf numFmtId="0" fontId="20" fillId="0" borderId="10" xfId="0" applyFont="1" applyFill="1" applyBorder="1" applyAlignment="1">
      <alignment vertical="center" wrapText="1"/>
    </xf>
    <xf numFmtId="0" fontId="73" fillId="0" borderId="0" xfId="0" applyFont="1" applyAlignment="1">
      <alignment wrapText="1"/>
    </xf>
    <xf numFmtId="49" fontId="22" fillId="33" borderId="10" xfId="0" applyNumberFormat="1" applyFont="1" applyFill="1" applyBorder="1" applyAlignment="1">
      <alignment horizontal="center" vertical="center"/>
    </xf>
    <xf numFmtId="0" fontId="30" fillId="34" borderId="0" xfId="0" applyFont="1" applyFill="1" applyBorder="1" applyAlignment="1">
      <alignment horizontal="left"/>
    </xf>
    <xf numFmtId="0" fontId="35" fillId="0" borderId="0" xfId="0" applyFont="1" applyFill="1" applyAlignment="1">
      <alignment/>
    </xf>
    <xf numFmtId="0" fontId="30" fillId="34" borderId="0" xfId="0" applyFont="1" applyFill="1" applyAlignment="1">
      <alignment/>
    </xf>
    <xf numFmtId="0" fontId="36" fillId="0" borderId="0" xfId="0" applyFont="1" applyFill="1" applyAlignment="1">
      <alignment/>
    </xf>
    <xf numFmtId="0" fontId="37" fillId="0" borderId="0" xfId="0" applyFont="1" applyFill="1" applyAlignment="1">
      <alignment/>
    </xf>
    <xf numFmtId="0" fontId="34" fillId="0" borderId="0" xfId="0" applyFont="1" applyFill="1" applyAlignment="1">
      <alignment/>
    </xf>
    <xf numFmtId="0" fontId="0" fillId="0" borderId="0" xfId="0" applyFont="1" applyFill="1" applyAlignment="1">
      <alignment/>
    </xf>
    <xf numFmtId="0" fontId="6" fillId="0" borderId="10" xfId="0" applyFont="1" applyBorder="1" applyAlignment="1">
      <alignment horizontal="center" vertical="center" wrapText="1"/>
    </xf>
    <xf numFmtId="0" fontId="18" fillId="0" borderId="0" xfId="0" applyFont="1" applyBorder="1" applyAlignment="1">
      <alignment horizontal="left"/>
    </xf>
    <xf numFmtId="0" fontId="13" fillId="0" borderId="0" xfId="0" applyFont="1" applyBorder="1" applyAlignment="1">
      <alignment horizontal="center"/>
    </xf>
    <xf numFmtId="0" fontId="10" fillId="0" borderId="10" xfId="0" applyFont="1" applyBorder="1" applyAlignment="1">
      <alignment horizontal="center" vertical="center" wrapText="1"/>
    </xf>
    <xf numFmtId="0" fontId="6" fillId="0" borderId="10" xfId="0" applyFont="1" applyBorder="1" applyAlignment="1">
      <alignment horizontal="center" vertical="center"/>
    </xf>
    <xf numFmtId="4" fontId="15" fillId="32" borderId="11" xfId="0" applyNumberFormat="1" applyFont="1" applyFill="1" applyBorder="1" applyAlignment="1">
      <alignment horizontal="right" vertical="center"/>
    </xf>
    <xf numFmtId="4" fontId="12" fillId="32" borderId="10" xfId="0" applyNumberFormat="1" applyFont="1" applyFill="1" applyBorder="1" applyAlignment="1">
      <alignment horizontal="center"/>
    </xf>
    <xf numFmtId="4" fontId="12" fillId="32" borderId="10" xfId="0" applyNumberFormat="1" applyFont="1" applyFill="1" applyBorder="1" applyAlignment="1">
      <alignment horizontal="center"/>
    </xf>
    <xf numFmtId="0" fontId="0" fillId="0" borderId="0" xfId="0" applyFont="1" applyFill="1" applyBorder="1" applyAlignment="1">
      <alignment horizontal="center"/>
    </xf>
    <xf numFmtId="49" fontId="20" fillId="0" borderId="10" xfId="0" applyNumberFormat="1" applyFont="1" applyFill="1" applyBorder="1" applyAlignment="1">
      <alignment horizontal="center"/>
    </xf>
    <xf numFmtId="0" fontId="20" fillId="0" borderId="10" xfId="0" applyFont="1" applyFill="1" applyBorder="1" applyAlignment="1">
      <alignment horizontal="center"/>
    </xf>
    <xf numFmtId="3" fontId="15" fillId="32" borderId="11" xfId="0" applyNumberFormat="1" applyFont="1" applyFill="1" applyBorder="1" applyAlignment="1">
      <alignment horizontal="center" vertical="center"/>
    </xf>
    <xf numFmtId="0" fontId="30" fillId="0" borderId="0" xfId="0" applyFont="1" applyFill="1" applyBorder="1" applyAlignment="1">
      <alignment horizontal="left"/>
    </xf>
    <xf numFmtId="0" fontId="20" fillId="0" borderId="10" xfId="0" applyFont="1" applyFill="1" applyBorder="1" applyAlignment="1">
      <alignment horizontal="left" vertical="center" wrapText="1"/>
    </xf>
    <xf numFmtId="0" fontId="7"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4"/>
  <sheetViews>
    <sheetView tabSelected="1" view="pageBreakPreview" zoomScale="30" zoomScaleNormal="30" zoomScaleSheetLayoutView="30" zoomScalePageLayoutView="0" workbookViewId="0" topLeftCell="A1">
      <selection activeCell="A81" sqref="A81:Q115"/>
    </sheetView>
  </sheetViews>
  <sheetFormatPr defaultColWidth="9.00390625" defaultRowHeight="12.75"/>
  <cols>
    <col min="1" max="1" width="37.00390625" style="1" customWidth="1"/>
    <col min="2" max="3" width="34.8515625" style="1" customWidth="1"/>
    <col min="4" max="4" width="249.140625" style="1" customWidth="1"/>
    <col min="5" max="5" width="45.57421875" style="1" customWidth="1"/>
    <col min="6" max="6" width="46.57421875" style="1" customWidth="1"/>
    <col min="7" max="7" width="42.421875" style="1" customWidth="1"/>
    <col min="8" max="8" width="39.7109375" style="1" customWidth="1"/>
    <col min="9" max="9" width="27.28125" style="1" customWidth="1"/>
    <col min="10" max="10" width="38.8515625" style="1" customWidth="1"/>
    <col min="11" max="11" width="39.421875" style="1" customWidth="1"/>
    <col min="12" max="12" width="34.00390625" style="1" customWidth="1"/>
    <col min="13" max="13" width="35.7109375" style="1" customWidth="1"/>
    <col min="14" max="14" width="39.57421875" style="1" customWidth="1"/>
    <col min="15" max="15" width="40.28125" style="1" customWidth="1"/>
    <col min="16" max="16" width="46.421875" style="1" customWidth="1"/>
    <col min="17" max="17" width="46.8515625" style="1" customWidth="1"/>
    <col min="18" max="18" width="9.140625" style="1" customWidth="1"/>
    <col min="19" max="19" width="11.57421875" style="1" customWidth="1"/>
    <col min="20" max="20" width="51.28125" style="1" customWidth="1"/>
    <col min="21" max="28" width="9.00390625" style="1" customWidth="1"/>
    <col min="29" max="29" width="10.00390625" style="1" customWidth="1"/>
    <col min="30" max="31" width="9.00390625" style="1" customWidth="1"/>
    <col min="32" max="32" width="10.140625" style="1" customWidth="1"/>
    <col min="33" max="33" width="9.00390625" style="1" customWidth="1"/>
    <col min="34" max="34" width="10.7109375" style="1" customWidth="1"/>
    <col min="35" max="35" width="52.140625" style="1" customWidth="1"/>
    <col min="36" max="36" width="9.00390625" style="1" customWidth="1"/>
    <col min="37" max="37" width="9.57421875" style="1" customWidth="1"/>
    <col min="38" max="38" width="10.421875" style="1" customWidth="1"/>
    <col min="39" max="43" width="9.00390625" style="1" customWidth="1"/>
    <col min="44" max="44" width="9.8515625" style="1" customWidth="1"/>
    <col min="45" max="16384" width="9.00390625" style="1" customWidth="1"/>
  </cols>
  <sheetData>
    <row r="1" spans="1:17" ht="48">
      <c r="A1" s="1" t="s">
        <v>0</v>
      </c>
      <c r="L1" s="2" t="s">
        <v>1</v>
      </c>
      <c r="O1" s="85" t="s">
        <v>105</v>
      </c>
      <c r="P1" s="85"/>
      <c r="Q1" s="85"/>
    </row>
    <row r="2" spans="15:19" ht="40.5" customHeight="1">
      <c r="O2" s="85" t="s">
        <v>69</v>
      </c>
      <c r="P2" s="85"/>
      <c r="Q2" s="85"/>
      <c r="R2" s="3"/>
      <c r="S2" s="3"/>
    </row>
    <row r="3" spans="12:17" ht="42.75" customHeight="1">
      <c r="L3" s="4"/>
      <c r="M3" s="4"/>
      <c r="N3" s="4"/>
      <c r="O3" s="85" t="s">
        <v>115</v>
      </c>
      <c r="P3" s="85"/>
      <c r="Q3" s="85"/>
    </row>
    <row r="4" spans="2:17" ht="54" customHeight="1">
      <c r="B4" s="86" t="s">
        <v>67</v>
      </c>
      <c r="C4" s="86"/>
      <c r="D4" s="86"/>
      <c r="E4" s="86"/>
      <c r="F4" s="86"/>
      <c r="G4" s="86"/>
      <c r="H4" s="86"/>
      <c r="I4" s="86"/>
      <c r="J4" s="86"/>
      <c r="K4" s="86"/>
      <c r="L4" s="86"/>
      <c r="M4" s="86"/>
      <c r="N4" s="86"/>
      <c r="O4" s="86"/>
      <c r="P4" s="86"/>
      <c r="Q4" s="86"/>
    </row>
    <row r="5" spans="7:17" ht="24" customHeight="1">
      <c r="G5" s="5"/>
      <c r="H5" s="5"/>
      <c r="I5" s="5"/>
      <c r="J5" s="5"/>
      <c r="Q5" s="6" t="s">
        <v>2</v>
      </c>
    </row>
    <row r="6" spans="1:17" ht="12.75" customHeight="1">
      <c r="A6" s="84" t="s">
        <v>64</v>
      </c>
      <c r="B6" s="84" t="s">
        <v>65</v>
      </c>
      <c r="C6" s="84" t="s">
        <v>66</v>
      </c>
      <c r="D6" s="84" t="s">
        <v>35</v>
      </c>
      <c r="E6" s="84" t="s">
        <v>3</v>
      </c>
      <c r="F6" s="84"/>
      <c r="G6" s="84"/>
      <c r="H6" s="84"/>
      <c r="I6" s="84"/>
      <c r="J6" s="84" t="s">
        <v>4</v>
      </c>
      <c r="K6" s="84"/>
      <c r="L6" s="84"/>
      <c r="M6" s="84"/>
      <c r="N6" s="84"/>
      <c r="O6" s="84"/>
      <c r="P6" s="84"/>
      <c r="Q6" s="88" t="s">
        <v>5</v>
      </c>
    </row>
    <row r="7" spans="1:17" ht="29.25" customHeight="1">
      <c r="A7" s="84"/>
      <c r="B7" s="84"/>
      <c r="C7" s="84"/>
      <c r="D7" s="84"/>
      <c r="E7" s="84"/>
      <c r="F7" s="84"/>
      <c r="G7" s="84"/>
      <c r="H7" s="84"/>
      <c r="I7" s="84"/>
      <c r="J7" s="84"/>
      <c r="K7" s="84"/>
      <c r="L7" s="84"/>
      <c r="M7" s="84"/>
      <c r="N7" s="84"/>
      <c r="O7" s="84"/>
      <c r="P7" s="84"/>
      <c r="Q7" s="88"/>
    </row>
    <row r="8" spans="1:17" ht="39" customHeight="1">
      <c r="A8" s="84"/>
      <c r="B8" s="84"/>
      <c r="C8" s="84"/>
      <c r="D8" s="84"/>
      <c r="E8" s="84" t="s">
        <v>6</v>
      </c>
      <c r="F8" s="87" t="s">
        <v>36</v>
      </c>
      <c r="G8" s="84" t="s">
        <v>7</v>
      </c>
      <c r="H8" s="84"/>
      <c r="I8" s="87" t="s">
        <v>37</v>
      </c>
      <c r="J8" s="84" t="s">
        <v>6</v>
      </c>
      <c r="K8" s="87" t="s">
        <v>36</v>
      </c>
      <c r="L8" s="84" t="s">
        <v>7</v>
      </c>
      <c r="M8" s="84"/>
      <c r="N8" s="84" t="s">
        <v>37</v>
      </c>
      <c r="O8" s="84" t="s">
        <v>7</v>
      </c>
      <c r="P8" s="84"/>
      <c r="Q8" s="88"/>
    </row>
    <row r="9" spans="1:17" ht="15.75" customHeight="1">
      <c r="A9" s="84"/>
      <c r="B9" s="84"/>
      <c r="C9" s="84"/>
      <c r="D9" s="84"/>
      <c r="E9" s="84"/>
      <c r="F9" s="87"/>
      <c r="G9" s="88" t="s">
        <v>9</v>
      </c>
      <c r="H9" s="84" t="s">
        <v>8</v>
      </c>
      <c r="I9" s="87"/>
      <c r="J9" s="84"/>
      <c r="K9" s="87"/>
      <c r="L9" s="84" t="s">
        <v>9</v>
      </c>
      <c r="M9" s="84" t="s">
        <v>8</v>
      </c>
      <c r="N9" s="84"/>
      <c r="O9" s="84" t="s">
        <v>10</v>
      </c>
      <c r="P9" s="98" t="s">
        <v>11</v>
      </c>
      <c r="Q9" s="88"/>
    </row>
    <row r="10" spans="1:17" ht="12.75" customHeight="1">
      <c r="A10" s="84"/>
      <c r="B10" s="84"/>
      <c r="C10" s="84"/>
      <c r="D10" s="84"/>
      <c r="E10" s="84"/>
      <c r="F10" s="87"/>
      <c r="G10" s="88"/>
      <c r="H10" s="84"/>
      <c r="I10" s="87"/>
      <c r="J10" s="84"/>
      <c r="K10" s="87"/>
      <c r="L10" s="84"/>
      <c r="M10" s="84"/>
      <c r="N10" s="84"/>
      <c r="O10" s="84"/>
      <c r="P10" s="84"/>
      <c r="Q10" s="88"/>
    </row>
    <row r="11" spans="1:17" ht="15.75" customHeight="1">
      <c r="A11" s="84"/>
      <c r="B11" s="84"/>
      <c r="C11" s="84"/>
      <c r="D11" s="84"/>
      <c r="E11" s="84"/>
      <c r="F11" s="87"/>
      <c r="G11" s="88"/>
      <c r="H11" s="84"/>
      <c r="I11" s="87"/>
      <c r="J11" s="84"/>
      <c r="K11" s="87"/>
      <c r="L11" s="84"/>
      <c r="M11" s="84"/>
      <c r="N11" s="84"/>
      <c r="O11" s="84"/>
      <c r="P11" s="84"/>
      <c r="Q11" s="88"/>
    </row>
    <row r="12" spans="1:17" ht="189.75" customHeight="1">
      <c r="A12" s="84"/>
      <c r="B12" s="84"/>
      <c r="C12" s="84"/>
      <c r="D12" s="84"/>
      <c r="E12" s="84"/>
      <c r="F12" s="87"/>
      <c r="G12" s="88"/>
      <c r="H12" s="84"/>
      <c r="I12" s="87"/>
      <c r="J12" s="84"/>
      <c r="K12" s="87"/>
      <c r="L12" s="84"/>
      <c r="M12" s="84"/>
      <c r="N12" s="84"/>
      <c r="O12" s="84"/>
      <c r="P12" s="84"/>
      <c r="Q12" s="88"/>
    </row>
    <row r="13" spans="1:17" ht="37.5" customHeight="1">
      <c r="A13" s="32">
        <v>1</v>
      </c>
      <c r="B13" s="32">
        <v>2</v>
      </c>
      <c r="C13" s="32">
        <v>3</v>
      </c>
      <c r="D13" s="32">
        <v>4</v>
      </c>
      <c r="E13" s="32">
        <v>5</v>
      </c>
      <c r="F13" s="32">
        <v>6</v>
      </c>
      <c r="G13" s="33">
        <v>7</v>
      </c>
      <c r="H13" s="32">
        <v>8</v>
      </c>
      <c r="I13" s="32">
        <v>9</v>
      </c>
      <c r="J13" s="32">
        <v>10</v>
      </c>
      <c r="K13" s="32">
        <v>11</v>
      </c>
      <c r="L13" s="33">
        <v>12</v>
      </c>
      <c r="M13" s="32">
        <v>13</v>
      </c>
      <c r="N13" s="32">
        <v>14</v>
      </c>
      <c r="O13" s="32">
        <v>15</v>
      </c>
      <c r="P13" s="32">
        <v>16</v>
      </c>
      <c r="Q13" s="34">
        <v>17</v>
      </c>
    </row>
    <row r="14" spans="1:17" s="7" customFormat="1" ht="40.5" customHeight="1">
      <c r="A14" s="35"/>
      <c r="B14" s="35" t="s">
        <v>12</v>
      </c>
      <c r="C14" s="36"/>
      <c r="D14" s="37" t="s">
        <v>13</v>
      </c>
      <c r="E14" s="51">
        <f>E15+E17+E23+E25+E27</f>
        <v>16256937.340000002</v>
      </c>
      <c r="F14" s="51">
        <f>F15+F17+F23+F25+F27</f>
        <v>16256937.340000002</v>
      </c>
      <c r="G14" s="51">
        <f>G15+G17+G23+G25</f>
        <v>8457466</v>
      </c>
      <c r="H14" s="51">
        <f>H15+H17+H23+H25</f>
        <v>1159366</v>
      </c>
      <c r="I14" s="51">
        <f>I15+I17+I23+I25</f>
        <v>0</v>
      </c>
      <c r="J14" s="51">
        <f>J15+J17+J23+J25</f>
        <v>1050175</v>
      </c>
      <c r="K14" s="51">
        <f>K15+K17+K23+K25</f>
        <v>1432</v>
      </c>
      <c r="L14" s="51"/>
      <c r="M14" s="51"/>
      <c r="N14" s="51">
        <f>N15+N17+N23+N25</f>
        <v>1048743</v>
      </c>
      <c r="O14" s="51">
        <f>O15+O17+O23+O25</f>
        <v>1048743</v>
      </c>
      <c r="P14" s="51">
        <f>P15+P17+P23+P25</f>
        <v>1025887.8</v>
      </c>
      <c r="Q14" s="51">
        <f>Q15+Q17+Q23+Q25+Q27</f>
        <v>17307112.340000004</v>
      </c>
    </row>
    <row r="15" spans="1:17" s="7" customFormat="1" ht="42" customHeight="1">
      <c r="A15" s="35"/>
      <c r="B15" s="36" t="s">
        <v>46</v>
      </c>
      <c r="C15" s="36"/>
      <c r="D15" s="37" t="s">
        <v>47</v>
      </c>
      <c r="E15" s="51">
        <f>E16</f>
        <v>14674252.860000001</v>
      </c>
      <c r="F15" s="51">
        <f>F16</f>
        <v>14674252.860000001</v>
      </c>
      <c r="G15" s="51">
        <f aca="true" t="shared" si="0" ref="G15:Q15">G16</f>
        <v>8457466</v>
      </c>
      <c r="H15" s="51">
        <f t="shared" si="0"/>
        <v>1159366</v>
      </c>
      <c r="I15" s="51"/>
      <c r="J15" s="51">
        <f t="shared" si="0"/>
        <v>1050175</v>
      </c>
      <c r="K15" s="51">
        <f t="shared" si="0"/>
        <v>1432</v>
      </c>
      <c r="L15" s="51"/>
      <c r="M15" s="51"/>
      <c r="N15" s="51">
        <f t="shared" si="0"/>
        <v>1048743</v>
      </c>
      <c r="O15" s="51">
        <f t="shared" si="0"/>
        <v>1048743</v>
      </c>
      <c r="P15" s="51">
        <f t="shared" si="0"/>
        <v>1025887.8</v>
      </c>
      <c r="Q15" s="51">
        <f t="shared" si="0"/>
        <v>15724427.860000001</v>
      </c>
    </row>
    <row r="16" spans="1:17" s="7" customFormat="1" ht="44.25" customHeight="1">
      <c r="A16" s="27"/>
      <c r="B16" s="27" t="s">
        <v>14</v>
      </c>
      <c r="C16" s="27" t="s">
        <v>38</v>
      </c>
      <c r="D16" s="28" t="s">
        <v>48</v>
      </c>
      <c r="E16" s="52">
        <f>F16</f>
        <v>14674252.860000001</v>
      </c>
      <c r="F16" s="52">
        <f>13364600+174259.14+12538.72+45000+413956+235897+90777+120768+498+33461+82536+99000+10962-10000</f>
        <v>14674252.860000001</v>
      </c>
      <c r="G16" s="51">
        <f>8043510+413956</f>
        <v>8457466</v>
      </c>
      <c r="H16" s="52">
        <f>1004639+120768+498+33461</f>
        <v>1159366</v>
      </c>
      <c r="I16" s="52"/>
      <c r="J16" s="51">
        <f>K16+N16</f>
        <v>1050175</v>
      </c>
      <c r="K16" s="51">
        <v>1432</v>
      </c>
      <c r="L16" s="51"/>
      <c r="M16" s="51"/>
      <c r="N16" s="51">
        <f>O16</f>
        <v>1048743</v>
      </c>
      <c r="O16" s="51">
        <f>500000+18000+99000-82536+31000+483279</f>
        <v>1048743</v>
      </c>
      <c r="P16" s="51">
        <f>500000+18000+99000-82536+8144.8+483279</f>
        <v>1025887.8</v>
      </c>
      <c r="Q16" s="51">
        <f>E16+J16</f>
        <v>15724427.860000001</v>
      </c>
    </row>
    <row r="17" spans="1:17" s="8" customFormat="1" ht="45" customHeight="1">
      <c r="A17" s="38"/>
      <c r="B17" s="38" t="s">
        <v>49</v>
      </c>
      <c r="C17" s="38"/>
      <c r="D17" s="39" t="s">
        <v>50</v>
      </c>
      <c r="E17" s="52">
        <f>E19+E21+E22+E20+E18</f>
        <v>192597.48</v>
      </c>
      <c r="F17" s="52">
        <f>F19+F21+F22+F20+F18</f>
        <v>192597.48</v>
      </c>
      <c r="G17" s="52"/>
      <c r="H17" s="52"/>
      <c r="I17" s="52"/>
      <c r="J17" s="52"/>
      <c r="K17" s="52"/>
      <c r="L17" s="52"/>
      <c r="M17" s="52"/>
      <c r="N17" s="52"/>
      <c r="O17" s="52"/>
      <c r="P17" s="52"/>
      <c r="Q17" s="52">
        <f>Q19+Q21+Q22+Q20+Q18</f>
        <v>192597.48</v>
      </c>
    </row>
    <row r="18" spans="1:17" s="7" customFormat="1" ht="48" customHeight="1">
      <c r="A18" s="27"/>
      <c r="B18" s="31" t="s">
        <v>16</v>
      </c>
      <c r="C18" s="31" t="s">
        <v>40</v>
      </c>
      <c r="D18" s="40" t="s">
        <v>15</v>
      </c>
      <c r="E18" s="53">
        <f>F18</f>
        <v>161049</v>
      </c>
      <c r="F18" s="53">
        <f>181049-20000</f>
        <v>161049</v>
      </c>
      <c r="G18" s="54"/>
      <c r="H18" s="54"/>
      <c r="I18" s="54"/>
      <c r="J18" s="54"/>
      <c r="K18" s="54"/>
      <c r="L18" s="54"/>
      <c r="M18" s="54"/>
      <c r="N18" s="54"/>
      <c r="O18" s="54"/>
      <c r="P18" s="54"/>
      <c r="Q18" s="54">
        <f>E18+J18</f>
        <v>161049</v>
      </c>
    </row>
    <row r="19" spans="1:19" s="7" customFormat="1" ht="41.25" customHeight="1">
      <c r="A19" s="27"/>
      <c r="B19" s="31" t="s">
        <v>22</v>
      </c>
      <c r="C19" s="31" t="s">
        <v>39</v>
      </c>
      <c r="D19" s="28" t="s">
        <v>58</v>
      </c>
      <c r="E19" s="53">
        <f>F19</f>
        <v>20541.07</v>
      </c>
      <c r="F19" s="53">
        <f>20190+351.07</f>
        <v>20541.07</v>
      </c>
      <c r="G19" s="54"/>
      <c r="H19" s="54"/>
      <c r="I19" s="54"/>
      <c r="J19" s="54"/>
      <c r="K19" s="54"/>
      <c r="L19" s="54"/>
      <c r="M19" s="54"/>
      <c r="N19" s="54"/>
      <c r="O19" s="54"/>
      <c r="P19" s="54"/>
      <c r="Q19" s="54">
        <f>E19+J19</f>
        <v>20541.07</v>
      </c>
      <c r="R19" s="9"/>
      <c r="S19" s="9"/>
    </row>
    <row r="20" spans="1:17" s="7" customFormat="1" ht="43.5" customHeight="1">
      <c r="A20" s="41"/>
      <c r="B20" s="31" t="s">
        <v>17</v>
      </c>
      <c r="C20" s="31" t="s">
        <v>39</v>
      </c>
      <c r="D20" s="28" t="s">
        <v>59</v>
      </c>
      <c r="E20" s="53">
        <f>F20</f>
        <v>4297.41</v>
      </c>
      <c r="F20" s="53">
        <f>3100+1197.41</f>
        <v>4297.41</v>
      </c>
      <c r="G20" s="54"/>
      <c r="H20" s="54"/>
      <c r="I20" s="54"/>
      <c r="J20" s="54"/>
      <c r="K20" s="54"/>
      <c r="L20" s="54"/>
      <c r="M20" s="54"/>
      <c r="N20" s="54"/>
      <c r="O20" s="54"/>
      <c r="P20" s="54"/>
      <c r="Q20" s="51">
        <f>E20+J20</f>
        <v>4297.41</v>
      </c>
    </row>
    <row r="21" spans="1:17" s="7" customFormat="1" ht="83.25" customHeight="1">
      <c r="A21" s="27"/>
      <c r="B21" s="31" t="s">
        <v>18</v>
      </c>
      <c r="C21" s="31" t="s">
        <v>39</v>
      </c>
      <c r="D21" s="28" t="s">
        <v>68</v>
      </c>
      <c r="E21" s="53">
        <f>F21</f>
        <v>1000</v>
      </c>
      <c r="F21" s="53">
        <v>1000</v>
      </c>
      <c r="G21" s="54"/>
      <c r="H21" s="54"/>
      <c r="I21" s="54"/>
      <c r="J21" s="54"/>
      <c r="K21" s="54"/>
      <c r="L21" s="54"/>
      <c r="M21" s="54"/>
      <c r="N21" s="54"/>
      <c r="O21" s="54"/>
      <c r="P21" s="54"/>
      <c r="Q21" s="54">
        <f>E21+J21</f>
        <v>1000</v>
      </c>
    </row>
    <row r="22" spans="1:17" s="7" customFormat="1" ht="45.75" customHeight="1">
      <c r="A22" s="27"/>
      <c r="B22" s="31" t="s">
        <v>19</v>
      </c>
      <c r="C22" s="31" t="s">
        <v>39</v>
      </c>
      <c r="D22" s="28" t="s">
        <v>60</v>
      </c>
      <c r="E22" s="54">
        <f>F22</f>
        <v>5710</v>
      </c>
      <c r="F22" s="54">
        <v>5710</v>
      </c>
      <c r="G22" s="54"/>
      <c r="H22" s="54"/>
      <c r="I22" s="54"/>
      <c r="J22" s="54"/>
      <c r="K22" s="54"/>
      <c r="L22" s="54"/>
      <c r="M22" s="54"/>
      <c r="N22" s="54"/>
      <c r="O22" s="54"/>
      <c r="P22" s="54"/>
      <c r="Q22" s="54">
        <f>E22+J22</f>
        <v>5710</v>
      </c>
    </row>
    <row r="23" spans="1:17" s="8" customFormat="1" ht="49.5" customHeight="1">
      <c r="A23" s="38"/>
      <c r="B23" s="42" t="s">
        <v>51</v>
      </c>
      <c r="C23" s="42"/>
      <c r="D23" s="43" t="s">
        <v>52</v>
      </c>
      <c r="E23" s="52">
        <f>E24</f>
        <v>82000</v>
      </c>
      <c r="F23" s="52">
        <f>F24</f>
        <v>82000</v>
      </c>
      <c r="G23" s="52"/>
      <c r="H23" s="52"/>
      <c r="I23" s="52"/>
      <c r="J23" s="52"/>
      <c r="K23" s="52"/>
      <c r="L23" s="52"/>
      <c r="M23" s="52"/>
      <c r="N23" s="52"/>
      <c r="O23" s="52"/>
      <c r="P23" s="52"/>
      <c r="Q23" s="52">
        <f>Q24</f>
        <v>82000</v>
      </c>
    </row>
    <row r="24" spans="1:19" s="7" customFormat="1" ht="39" customHeight="1">
      <c r="A24" s="41"/>
      <c r="B24" s="31">
        <v>110103</v>
      </c>
      <c r="C24" s="31" t="s">
        <v>41</v>
      </c>
      <c r="D24" s="28" t="s">
        <v>20</v>
      </c>
      <c r="E24" s="51">
        <f>F24</f>
        <v>82000</v>
      </c>
      <c r="F24" s="51">
        <f>37000+15000+30000</f>
        <v>82000</v>
      </c>
      <c r="G24" s="54"/>
      <c r="H24" s="54"/>
      <c r="I24" s="54"/>
      <c r="J24" s="54"/>
      <c r="K24" s="54"/>
      <c r="L24" s="54"/>
      <c r="M24" s="54"/>
      <c r="N24" s="54"/>
      <c r="O24" s="54"/>
      <c r="P24" s="54"/>
      <c r="Q24" s="51">
        <f>E24+J24</f>
        <v>82000</v>
      </c>
      <c r="R24" s="9"/>
      <c r="S24" s="9"/>
    </row>
    <row r="25" spans="1:19" s="11" customFormat="1" ht="43.5" customHeight="1">
      <c r="A25" s="38"/>
      <c r="B25" s="42" t="s">
        <v>53</v>
      </c>
      <c r="C25" s="42"/>
      <c r="D25" s="39" t="s">
        <v>54</v>
      </c>
      <c r="E25" s="59">
        <f>+E26</f>
        <v>62620</v>
      </c>
      <c r="F25" s="59">
        <f>+F26</f>
        <v>62620</v>
      </c>
      <c r="G25" s="59"/>
      <c r="H25" s="59"/>
      <c r="I25" s="59"/>
      <c r="J25" s="59"/>
      <c r="K25" s="59"/>
      <c r="L25" s="59"/>
      <c r="M25" s="59"/>
      <c r="N25" s="59"/>
      <c r="O25" s="59"/>
      <c r="P25" s="59"/>
      <c r="Q25" s="59">
        <f>+Q26</f>
        <v>62620</v>
      </c>
      <c r="R25" s="10"/>
      <c r="S25" s="10"/>
    </row>
    <row r="26" spans="1:19" s="7" customFormat="1" ht="48" customHeight="1">
      <c r="A26" s="27"/>
      <c r="B26" s="27">
        <v>130102</v>
      </c>
      <c r="C26" s="27" t="s">
        <v>42</v>
      </c>
      <c r="D26" s="28" t="s">
        <v>21</v>
      </c>
      <c r="E26" s="54">
        <f>F26</f>
        <v>62620</v>
      </c>
      <c r="F26" s="54">
        <f>60000+2620</f>
        <v>62620</v>
      </c>
      <c r="G26" s="54"/>
      <c r="H26" s="54"/>
      <c r="I26" s="54"/>
      <c r="J26" s="54"/>
      <c r="K26" s="54"/>
      <c r="L26" s="54"/>
      <c r="M26" s="54"/>
      <c r="N26" s="54"/>
      <c r="O26" s="54"/>
      <c r="P26" s="54"/>
      <c r="Q26" s="54">
        <f>E26+J26</f>
        <v>62620</v>
      </c>
      <c r="R26" s="9"/>
      <c r="S26" s="9"/>
    </row>
    <row r="27" spans="1:19" s="8" customFormat="1" ht="48" customHeight="1">
      <c r="A27" s="41"/>
      <c r="B27" s="41" t="s">
        <v>108</v>
      </c>
      <c r="C27" s="41"/>
      <c r="D27" s="74" t="s">
        <v>109</v>
      </c>
      <c r="E27" s="51">
        <f>E28</f>
        <v>1245467</v>
      </c>
      <c r="F27" s="51">
        <f>E27</f>
        <v>1245467</v>
      </c>
      <c r="G27" s="51"/>
      <c r="H27" s="51"/>
      <c r="I27" s="51"/>
      <c r="J27" s="51"/>
      <c r="K27" s="51"/>
      <c r="L27" s="51"/>
      <c r="M27" s="51"/>
      <c r="N27" s="51"/>
      <c r="O27" s="51"/>
      <c r="P27" s="51"/>
      <c r="Q27" s="51">
        <f>E27</f>
        <v>1245467</v>
      </c>
      <c r="R27" s="73"/>
      <c r="S27" s="73"/>
    </row>
    <row r="28" spans="1:19" s="7" customFormat="1" ht="40.5" customHeight="1">
      <c r="A28" s="27"/>
      <c r="B28" s="27" t="s">
        <v>110</v>
      </c>
      <c r="C28" s="76" t="s">
        <v>114</v>
      </c>
      <c r="D28" s="28" t="s">
        <v>111</v>
      </c>
      <c r="E28" s="54">
        <f>1147011+6300+92156</f>
        <v>1245467</v>
      </c>
      <c r="F28" s="54">
        <f>E28</f>
        <v>1245467</v>
      </c>
      <c r="G28" s="54"/>
      <c r="H28" s="54"/>
      <c r="I28" s="54"/>
      <c r="J28" s="54"/>
      <c r="K28" s="54"/>
      <c r="L28" s="54"/>
      <c r="M28" s="54"/>
      <c r="N28" s="54"/>
      <c r="O28" s="54"/>
      <c r="P28" s="54"/>
      <c r="Q28" s="54">
        <f>E28</f>
        <v>1245467</v>
      </c>
      <c r="R28" s="9"/>
      <c r="S28" s="9"/>
    </row>
    <row r="29" spans="1:19" s="7" customFormat="1" ht="81" customHeight="1">
      <c r="A29" s="27"/>
      <c r="B29" s="27"/>
      <c r="C29" s="76"/>
      <c r="D29" s="28" t="s">
        <v>112</v>
      </c>
      <c r="E29" s="54">
        <f>F29</f>
        <v>1245467</v>
      </c>
      <c r="F29" s="54">
        <f>F28</f>
        <v>1245467</v>
      </c>
      <c r="G29" s="54"/>
      <c r="H29" s="54"/>
      <c r="I29" s="54"/>
      <c r="J29" s="54"/>
      <c r="K29" s="54"/>
      <c r="L29" s="54"/>
      <c r="M29" s="54"/>
      <c r="N29" s="54"/>
      <c r="O29" s="54"/>
      <c r="P29" s="54"/>
      <c r="Q29" s="54">
        <f>E29</f>
        <v>1245467</v>
      </c>
      <c r="R29" s="9"/>
      <c r="S29" s="9"/>
    </row>
    <row r="30" spans="1:19" s="7" customFormat="1" ht="108.75" customHeight="1">
      <c r="A30" s="27"/>
      <c r="B30" s="27"/>
      <c r="C30" s="27"/>
      <c r="D30" s="75" t="s">
        <v>107</v>
      </c>
      <c r="E30" s="54">
        <v>6300</v>
      </c>
      <c r="F30" s="54">
        <f>E30</f>
        <v>6300</v>
      </c>
      <c r="G30" s="54"/>
      <c r="H30" s="54"/>
      <c r="I30" s="54"/>
      <c r="J30" s="54"/>
      <c r="K30" s="54"/>
      <c r="L30" s="54"/>
      <c r="M30" s="54"/>
      <c r="N30" s="54"/>
      <c r="O30" s="54"/>
      <c r="P30" s="54"/>
      <c r="Q30" s="54">
        <f>E30</f>
        <v>6300</v>
      </c>
      <c r="R30" s="9"/>
      <c r="S30" s="9"/>
    </row>
    <row r="31" spans="1:19" s="7" customFormat="1" ht="47.25" customHeight="1">
      <c r="A31" s="35"/>
      <c r="B31" s="35" t="s">
        <v>23</v>
      </c>
      <c r="C31" s="35"/>
      <c r="D31" s="37" t="s">
        <v>24</v>
      </c>
      <c r="E31" s="52">
        <f>E33</f>
        <v>8839706.940000001</v>
      </c>
      <c r="F31" s="52">
        <f>F33</f>
        <v>8839706.940000001</v>
      </c>
      <c r="G31" s="51">
        <f aca="true" t="shared" si="1" ref="G31:Q31">G33</f>
        <v>3500180</v>
      </c>
      <c r="H31" s="51">
        <f t="shared" si="1"/>
        <v>3650958</v>
      </c>
      <c r="I31" s="51">
        <f t="shared" si="1"/>
        <v>0</v>
      </c>
      <c r="J31" s="51">
        <f t="shared" si="1"/>
        <v>932890</v>
      </c>
      <c r="K31" s="51">
        <f t="shared" si="1"/>
        <v>822890</v>
      </c>
      <c r="L31" s="51">
        <f t="shared" si="1"/>
        <v>302981</v>
      </c>
      <c r="M31" s="51">
        <f t="shared" si="1"/>
        <v>218328</v>
      </c>
      <c r="N31" s="51">
        <f t="shared" si="1"/>
        <v>110000</v>
      </c>
      <c r="O31" s="51">
        <f>O32</f>
        <v>95000</v>
      </c>
      <c r="P31" s="51">
        <f>P32</f>
        <v>95000</v>
      </c>
      <c r="Q31" s="51">
        <f t="shared" si="1"/>
        <v>9772596.940000001</v>
      </c>
      <c r="R31" s="9"/>
      <c r="S31" s="9"/>
    </row>
    <row r="32" spans="1:17" s="7" customFormat="1" ht="47.25" customHeight="1">
      <c r="A32" s="35"/>
      <c r="B32" s="36" t="s">
        <v>53</v>
      </c>
      <c r="C32" s="44"/>
      <c r="D32" s="39" t="s">
        <v>54</v>
      </c>
      <c r="E32" s="53">
        <f aca="true" t="shared" si="2" ref="E32:N32">+E33</f>
        <v>8839706.940000001</v>
      </c>
      <c r="F32" s="53">
        <f t="shared" si="2"/>
        <v>8839706.940000001</v>
      </c>
      <c r="G32" s="54">
        <f t="shared" si="2"/>
        <v>3500180</v>
      </c>
      <c r="H32" s="54">
        <f t="shared" si="2"/>
        <v>3650958</v>
      </c>
      <c r="I32" s="54"/>
      <c r="J32" s="54">
        <f t="shared" si="2"/>
        <v>932890</v>
      </c>
      <c r="K32" s="54">
        <f t="shared" si="2"/>
        <v>822890</v>
      </c>
      <c r="L32" s="54">
        <f t="shared" si="2"/>
        <v>302981</v>
      </c>
      <c r="M32" s="54">
        <f t="shared" si="2"/>
        <v>218328</v>
      </c>
      <c r="N32" s="54">
        <f t="shared" si="2"/>
        <v>110000</v>
      </c>
      <c r="O32" s="54">
        <f>O33</f>
        <v>95000</v>
      </c>
      <c r="P32" s="54">
        <f>P33</f>
        <v>95000</v>
      </c>
      <c r="Q32" s="54">
        <f>+Q33</f>
        <v>9772596.940000001</v>
      </c>
    </row>
    <row r="33" spans="1:17" s="7" customFormat="1" ht="53.25" customHeight="1">
      <c r="A33" s="27"/>
      <c r="B33" s="27" t="s">
        <v>25</v>
      </c>
      <c r="C33" s="27" t="s">
        <v>42</v>
      </c>
      <c r="D33" s="28" t="s">
        <v>55</v>
      </c>
      <c r="E33" s="53">
        <f>F33</f>
        <v>8839706.940000001</v>
      </c>
      <c r="F33" s="53">
        <f>7550800+38704.15+161078.79+483420+175481+345831+5848+78544</f>
        <v>8839706.940000001</v>
      </c>
      <c r="G33" s="54">
        <f>3016760+483420</f>
        <v>3500180</v>
      </c>
      <c r="H33" s="53">
        <f>3220735+345831+5848+78544</f>
        <v>3650958</v>
      </c>
      <c r="I33" s="53"/>
      <c r="J33" s="54">
        <f>K33+N33</f>
        <v>932890</v>
      </c>
      <c r="K33" s="54">
        <v>822890</v>
      </c>
      <c r="L33" s="54">
        <v>302981</v>
      </c>
      <c r="M33" s="54">
        <v>218328</v>
      </c>
      <c r="N33" s="53">
        <f>15000+O33</f>
        <v>110000</v>
      </c>
      <c r="O33" s="53">
        <f>P33</f>
        <v>95000</v>
      </c>
      <c r="P33" s="53">
        <v>95000</v>
      </c>
      <c r="Q33" s="54">
        <f>E33+J33</f>
        <v>9772596.940000001</v>
      </c>
    </row>
    <row r="34" spans="1:20" s="7" customFormat="1" ht="23.25" customHeight="1">
      <c r="A34" s="93"/>
      <c r="B34" s="93" t="s">
        <v>26</v>
      </c>
      <c r="C34" s="93"/>
      <c r="D34" s="97" t="s">
        <v>27</v>
      </c>
      <c r="E34" s="91">
        <f>F34+I34</f>
        <v>124704036.81</v>
      </c>
      <c r="F34" s="90">
        <f>F36+F40+F72</f>
        <v>124704036.81</v>
      </c>
      <c r="G34" s="90">
        <f>G36+G40+G72</f>
        <v>7902651</v>
      </c>
      <c r="H34" s="90">
        <f>H36+H40+H72</f>
        <v>565424</v>
      </c>
      <c r="I34" s="90">
        <f>I36+I40+I72</f>
        <v>0</v>
      </c>
      <c r="J34" s="90">
        <f>J36+J40+J72</f>
        <v>417281</v>
      </c>
      <c r="K34" s="90">
        <f aca="true" t="shared" si="3" ref="K34:P34">K36+K40+K72</f>
        <v>317281</v>
      </c>
      <c r="L34" s="90">
        <f t="shared" si="3"/>
        <v>191880</v>
      </c>
      <c r="M34" s="90">
        <f t="shared" si="3"/>
        <v>40413</v>
      </c>
      <c r="N34" s="90">
        <f t="shared" si="3"/>
        <v>100000</v>
      </c>
      <c r="O34" s="90">
        <f t="shared" si="3"/>
        <v>100000</v>
      </c>
      <c r="P34" s="90">
        <f t="shared" si="3"/>
        <v>100000</v>
      </c>
      <c r="Q34" s="90">
        <f>Q36+Q40+Q72</f>
        <v>125121317.81</v>
      </c>
      <c r="R34" s="12"/>
      <c r="S34" s="12"/>
      <c r="T34" s="12"/>
    </row>
    <row r="35" spans="1:20" s="7" customFormat="1" ht="58.5" customHeight="1">
      <c r="A35" s="93"/>
      <c r="B35" s="93"/>
      <c r="C35" s="93"/>
      <c r="D35" s="97"/>
      <c r="E35" s="91"/>
      <c r="F35" s="90"/>
      <c r="G35" s="90"/>
      <c r="H35" s="90"/>
      <c r="I35" s="90"/>
      <c r="J35" s="90"/>
      <c r="K35" s="90"/>
      <c r="L35" s="90"/>
      <c r="M35" s="90"/>
      <c r="N35" s="90"/>
      <c r="O35" s="90"/>
      <c r="P35" s="90"/>
      <c r="Q35" s="90"/>
      <c r="R35" s="12"/>
      <c r="S35" s="12"/>
      <c r="T35" s="12"/>
    </row>
    <row r="36" spans="1:20" s="7" customFormat="1" ht="40.5" customHeight="1">
      <c r="A36" s="35"/>
      <c r="B36" s="41" t="s">
        <v>70</v>
      </c>
      <c r="C36" s="16"/>
      <c r="D36" s="17" t="s">
        <v>71</v>
      </c>
      <c r="E36" s="52">
        <f>E38</f>
        <v>673134</v>
      </c>
      <c r="F36" s="52">
        <f aca="true" t="shared" si="4" ref="F36:P36">F38</f>
        <v>673134</v>
      </c>
      <c r="G36" s="52">
        <f t="shared" si="4"/>
        <v>0</v>
      </c>
      <c r="H36" s="52">
        <f t="shared" si="4"/>
        <v>0</v>
      </c>
      <c r="I36" s="52">
        <f t="shared" si="4"/>
        <v>0</v>
      </c>
      <c r="J36" s="52">
        <f t="shared" si="4"/>
        <v>0</v>
      </c>
      <c r="K36" s="52">
        <f t="shared" si="4"/>
        <v>0</v>
      </c>
      <c r="L36" s="52">
        <f t="shared" si="4"/>
        <v>0</v>
      </c>
      <c r="M36" s="52">
        <f t="shared" si="4"/>
        <v>0</v>
      </c>
      <c r="N36" s="52">
        <f t="shared" si="4"/>
        <v>0</v>
      </c>
      <c r="O36" s="52">
        <f t="shared" si="4"/>
        <v>0</v>
      </c>
      <c r="P36" s="52">
        <f t="shared" si="4"/>
        <v>0</v>
      </c>
      <c r="Q36" s="52">
        <f>E36+J36</f>
        <v>673134</v>
      </c>
      <c r="R36" s="12"/>
      <c r="S36" s="12"/>
      <c r="T36" s="12"/>
    </row>
    <row r="37" spans="1:20" s="7" customFormat="1" ht="141.75" customHeight="1">
      <c r="A37" s="35"/>
      <c r="B37" s="41"/>
      <c r="C37" s="18"/>
      <c r="D37" s="13" t="s">
        <v>80</v>
      </c>
      <c r="E37" s="53">
        <f aca="true" t="shared" si="5" ref="E37:Q37">E36</f>
        <v>673134</v>
      </c>
      <c r="F37" s="53">
        <f t="shared" si="5"/>
        <v>673134</v>
      </c>
      <c r="G37" s="53">
        <f t="shared" si="5"/>
        <v>0</v>
      </c>
      <c r="H37" s="53">
        <f t="shared" si="5"/>
        <v>0</v>
      </c>
      <c r="I37" s="53">
        <f t="shared" si="5"/>
        <v>0</v>
      </c>
      <c r="J37" s="53">
        <f t="shared" si="5"/>
        <v>0</v>
      </c>
      <c r="K37" s="53">
        <f t="shared" si="5"/>
        <v>0</v>
      </c>
      <c r="L37" s="53">
        <f t="shared" si="5"/>
        <v>0</v>
      </c>
      <c r="M37" s="53">
        <f t="shared" si="5"/>
        <v>0</v>
      </c>
      <c r="N37" s="53">
        <f t="shared" si="5"/>
        <v>0</v>
      </c>
      <c r="O37" s="53">
        <f t="shared" si="5"/>
        <v>0</v>
      </c>
      <c r="P37" s="53">
        <f t="shared" si="5"/>
        <v>0</v>
      </c>
      <c r="Q37" s="53">
        <f t="shared" si="5"/>
        <v>673134</v>
      </c>
      <c r="R37" s="12"/>
      <c r="S37" s="12"/>
      <c r="T37" s="12"/>
    </row>
    <row r="38" spans="1:20" s="7" customFormat="1" ht="48" customHeight="1">
      <c r="A38" s="35"/>
      <c r="B38" s="41" t="s">
        <v>72</v>
      </c>
      <c r="C38" s="48" t="s">
        <v>104</v>
      </c>
      <c r="D38" s="19" t="s">
        <v>73</v>
      </c>
      <c r="E38" s="53">
        <f>F38</f>
        <v>673134</v>
      </c>
      <c r="F38" s="54">
        <f>612630+60504</f>
        <v>673134</v>
      </c>
      <c r="G38" s="51"/>
      <c r="H38" s="51"/>
      <c r="I38" s="51"/>
      <c r="J38" s="51"/>
      <c r="K38" s="51"/>
      <c r="L38" s="51"/>
      <c r="M38" s="51"/>
      <c r="N38" s="51"/>
      <c r="O38" s="51"/>
      <c r="P38" s="51"/>
      <c r="Q38" s="53">
        <f>Q37</f>
        <v>673134</v>
      </c>
      <c r="R38" s="12"/>
      <c r="S38" s="12"/>
      <c r="T38" s="12"/>
    </row>
    <row r="39" spans="1:20" s="7" customFormat="1" ht="148.5" customHeight="1">
      <c r="A39" s="35"/>
      <c r="B39" s="35"/>
      <c r="C39" s="20"/>
      <c r="D39" s="13" t="s">
        <v>80</v>
      </c>
      <c r="E39" s="53">
        <f>E38</f>
        <v>673134</v>
      </c>
      <c r="F39" s="53">
        <f aca="true" t="shared" si="6" ref="F39:P39">F38</f>
        <v>673134</v>
      </c>
      <c r="G39" s="53">
        <f t="shared" si="6"/>
        <v>0</v>
      </c>
      <c r="H39" s="53">
        <f t="shared" si="6"/>
        <v>0</v>
      </c>
      <c r="I39" s="53">
        <f t="shared" si="6"/>
        <v>0</v>
      </c>
      <c r="J39" s="53">
        <f t="shared" si="6"/>
        <v>0</v>
      </c>
      <c r="K39" s="53">
        <f t="shared" si="6"/>
        <v>0</v>
      </c>
      <c r="L39" s="53">
        <f t="shared" si="6"/>
        <v>0</v>
      </c>
      <c r="M39" s="53">
        <f t="shared" si="6"/>
        <v>0</v>
      </c>
      <c r="N39" s="53">
        <f t="shared" si="6"/>
        <v>0</v>
      </c>
      <c r="O39" s="53">
        <f t="shared" si="6"/>
        <v>0</v>
      </c>
      <c r="P39" s="53">
        <f t="shared" si="6"/>
        <v>0</v>
      </c>
      <c r="Q39" s="53">
        <f>Q38</f>
        <v>673134</v>
      </c>
      <c r="R39" s="12"/>
      <c r="S39" s="12"/>
      <c r="T39" s="12"/>
    </row>
    <row r="40" spans="1:17" s="8" customFormat="1" ht="44.25" customHeight="1">
      <c r="A40" s="41"/>
      <c r="B40" s="42" t="s">
        <v>49</v>
      </c>
      <c r="C40" s="42"/>
      <c r="D40" s="39" t="s">
        <v>50</v>
      </c>
      <c r="E40" s="52">
        <f>E44+E46+E48+E52+E54+E56+E58+E60+E62+E64+E65+E67+E68+E69+E70</f>
        <v>123991902.81</v>
      </c>
      <c r="F40" s="52">
        <f>F44+F46+F48+F52+F54+F56+F58+F60+F62+F64+F65+F67+F68+F69+F70</f>
        <v>123991902.81</v>
      </c>
      <c r="G40" s="52">
        <f aca="true" t="shared" si="7" ref="G40:P40">G44+G46+G48+G52+G54+G56+G58+G60+G62+G64+G65+G67+G68+G69+G70</f>
        <v>7902651</v>
      </c>
      <c r="H40" s="52">
        <f t="shared" si="7"/>
        <v>565424</v>
      </c>
      <c r="I40" s="52">
        <f t="shared" si="7"/>
        <v>0</v>
      </c>
      <c r="J40" s="52">
        <f t="shared" si="7"/>
        <v>417281</v>
      </c>
      <c r="K40" s="52">
        <f t="shared" si="7"/>
        <v>317281</v>
      </c>
      <c r="L40" s="52">
        <f t="shared" si="7"/>
        <v>191880</v>
      </c>
      <c r="M40" s="52">
        <f t="shared" si="7"/>
        <v>40413</v>
      </c>
      <c r="N40" s="52">
        <f t="shared" si="7"/>
        <v>100000</v>
      </c>
      <c r="O40" s="52">
        <f t="shared" si="7"/>
        <v>100000</v>
      </c>
      <c r="P40" s="52">
        <f t="shared" si="7"/>
        <v>100000</v>
      </c>
      <c r="Q40" s="52">
        <f>Q44+Q46+Q48+Q52+Q54+Q56+Q58+Q60+Q62+Q64+Q65+Q67+Q68+Q69+Q70</f>
        <v>124409183.81</v>
      </c>
    </row>
    <row r="41" spans="1:17" s="8" customFormat="1" ht="42.75" customHeight="1">
      <c r="A41" s="41"/>
      <c r="B41" s="42"/>
      <c r="C41" s="21"/>
      <c r="D41" s="14" t="s">
        <v>74</v>
      </c>
      <c r="E41" s="52"/>
      <c r="F41" s="52"/>
      <c r="G41" s="52"/>
      <c r="H41" s="52"/>
      <c r="I41" s="52"/>
      <c r="J41" s="52"/>
      <c r="K41" s="52"/>
      <c r="L41" s="52"/>
      <c r="M41" s="52"/>
      <c r="N41" s="52"/>
      <c r="O41" s="52"/>
      <c r="P41" s="52"/>
      <c r="Q41" s="52"/>
    </row>
    <row r="42" spans="1:17" s="8" customFormat="1" ht="103.5" customHeight="1">
      <c r="A42" s="41"/>
      <c r="B42" s="42"/>
      <c r="C42" s="22"/>
      <c r="D42" s="14" t="s">
        <v>81</v>
      </c>
      <c r="E42" s="53">
        <f>E46+E48+E52+E54+E56+E58+E60+E62+E65+E70</f>
        <v>111710300</v>
      </c>
      <c r="F42" s="53">
        <f>F46+F48+F52+F54+F56+F58+F60+F62+F65+F70</f>
        <v>111710300</v>
      </c>
      <c r="G42" s="52"/>
      <c r="H42" s="52"/>
      <c r="I42" s="52"/>
      <c r="J42" s="52"/>
      <c r="K42" s="52"/>
      <c r="L42" s="52"/>
      <c r="M42" s="52"/>
      <c r="N42" s="52"/>
      <c r="O42" s="52"/>
      <c r="P42" s="52"/>
      <c r="Q42" s="53">
        <f>E42+J42</f>
        <v>111710300</v>
      </c>
    </row>
    <row r="43" spans="1:17" s="8" customFormat="1" ht="248.25" customHeight="1">
      <c r="A43" s="41"/>
      <c r="B43" s="42"/>
      <c r="C43" s="21"/>
      <c r="D43" s="15" t="s">
        <v>82</v>
      </c>
      <c r="E43" s="53">
        <f>E45</f>
        <v>0</v>
      </c>
      <c r="F43" s="53">
        <f aca="true" t="shared" si="8" ref="F43:P43">F45</f>
        <v>0</v>
      </c>
      <c r="G43" s="53">
        <f t="shared" si="8"/>
        <v>0</v>
      </c>
      <c r="H43" s="53">
        <f t="shared" si="8"/>
        <v>0</v>
      </c>
      <c r="I43" s="53">
        <f t="shared" si="8"/>
        <v>0</v>
      </c>
      <c r="J43" s="53">
        <f t="shared" si="8"/>
        <v>100000</v>
      </c>
      <c r="K43" s="53">
        <f t="shared" si="8"/>
        <v>0</v>
      </c>
      <c r="L43" s="53">
        <f t="shared" si="8"/>
        <v>0</v>
      </c>
      <c r="M43" s="53">
        <f t="shared" si="8"/>
        <v>0</v>
      </c>
      <c r="N43" s="53">
        <f t="shared" si="8"/>
        <v>100000</v>
      </c>
      <c r="O43" s="53">
        <f t="shared" si="8"/>
        <v>100000</v>
      </c>
      <c r="P43" s="53">
        <f t="shared" si="8"/>
        <v>100000</v>
      </c>
      <c r="Q43" s="53">
        <f>E43+J43</f>
        <v>100000</v>
      </c>
    </row>
    <row r="44" spans="1:17" s="8" customFormat="1" ht="242.25" customHeight="1">
      <c r="A44" s="41"/>
      <c r="B44" s="31" t="s">
        <v>75</v>
      </c>
      <c r="C44" s="25" t="s">
        <v>100</v>
      </c>
      <c r="D44" s="26" t="s">
        <v>79</v>
      </c>
      <c r="E44" s="54"/>
      <c r="F44" s="52"/>
      <c r="G44" s="52"/>
      <c r="H44" s="52"/>
      <c r="I44" s="52"/>
      <c r="J44" s="52">
        <f>K44+N44</f>
        <v>100000</v>
      </c>
      <c r="K44" s="52"/>
      <c r="L44" s="52"/>
      <c r="M44" s="52"/>
      <c r="N44" s="52">
        <f>O44</f>
        <v>100000</v>
      </c>
      <c r="O44" s="52">
        <f>P44</f>
        <v>100000</v>
      </c>
      <c r="P44" s="52">
        <v>100000</v>
      </c>
      <c r="Q44" s="53">
        <f>E44+J44</f>
        <v>100000</v>
      </c>
    </row>
    <row r="45" spans="1:17" s="8" customFormat="1" ht="292.5" customHeight="1">
      <c r="A45" s="41"/>
      <c r="B45" s="42"/>
      <c r="C45" s="21"/>
      <c r="D45" s="15" t="s">
        <v>83</v>
      </c>
      <c r="E45" s="54">
        <f>E44</f>
        <v>0</v>
      </c>
      <c r="F45" s="54">
        <f aca="true" t="shared" si="9" ref="F45:P45">F44</f>
        <v>0</v>
      </c>
      <c r="G45" s="54">
        <f t="shared" si="9"/>
        <v>0</v>
      </c>
      <c r="H45" s="54">
        <f t="shared" si="9"/>
        <v>0</v>
      </c>
      <c r="I45" s="54">
        <f t="shared" si="9"/>
        <v>0</v>
      </c>
      <c r="J45" s="54">
        <f t="shared" si="9"/>
        <v>100000</v>
      </c>
      <c r="K45" s="54">
        <f t="shared" si="9"/>
        <v>0</v>
      </c>
      <c r="L45" s="54">
        <f t="shared" si="9"/>
        <v>0</v>
      </c>
      <c r="M45" s="54">
        <f t="shared" si="9"/>
        <v>0</v>
      </c>
      <c r="N45" s="54">
        <f t="shared" si="9"/>
        <v>100000</v>
      </c>
      <c r="O45" s="54">
        <f t="shared" si="9"/>
        <v>100000</v>
      </c>
      <c r="P45" s="54">
        <f t="shared" si="9"/>
        <v>100000</v>
      </c>
      <c r="Q45" s="53">
        <f aca="true" t="shared" si="10" ref="Q45:Q63">E45+J45</f>
        <v>100000</v>
      </c>
    </row>
    <row r="46" spans="1:17" s="8" customFormat="1" ht="39.75" customHeight="1">
      <c r="A46" s="41"/>
      <c r="B46" s="31" t="s">
        <v>76</v>
      </c>
      <c r="C46" s="24" t="s">
        <v>39</v>
      </c>
      <c r="D46" s="23" t="s">
        <v>77</v>
      </c>
      <c r="E46" s="54">
        <f>F46</f>
        <v>1075594.81</v>
      </c>
      <c r="F46" s="53">
        <f>1163400-100-32920-64785.19+10000</f>
        <v>1075594.81</v>
      </c>
      <c r="G46" s="52"/>
      <c r="H46" s="52"/>
      <c r="I46" s="52"/>
      <c r="J46" s="52"/>
      <c r="K46" s="52"/>
      <c r="L46" s="52"/>
      <c r="M46" s="52"/>
      <c r="N46" s="52"/>
      <c r="O46" s="52"/>
      <c r="P46" s="52"/>
      <c r="Q46" s="53">
        <f t="shared" si="10"/>
        <v>1075594.81</v>
      </c>
    </row>
    <row r="47" spans="1:17" s="8" customFormat="1" ht="115.5" customHeight="1">
      <c r="A47" s="41"/>
      <c r="B47" s="42"/>
      <c r="C47" s="24"/>
      <c r="D47" s="14" t="s">
        <v>84</v>
      </c>
      <c r="E47" s="54">
        <f>E46</f>
        <v>1075594.81</v>
      </c>
      <c r="F47" s="53">
        <f>F46</f>
        <v>1075594.81</v>
      </c>
      <c r="G47" s="52"/>
      <c r="H47" s="52"/>
      <c r="I47" s="52"/>
      <c r="J47" s="52"/>
      <c r="K47" s="52"/>
      <c r="L47" s="52"/>
      <c r="M47" s="52"/>
      <c r="N47" s="52"/>
      <c r="O47" s="52"/>
      <c r="P47" s="52"/>
      <c r="Q47" s="53">
        <f t="shared" si="10"/>
        <v>1075594.81</v>
      </c>
    </row>
    <row r="48" spans="1:17" s="8" customFormat="1" ht="39.75" customHeight="1">
      <c r="A48" s="41"/>
      <c r="B48" s="31" t="s">
        <v>78</v>
      </c>
      <c r="C48" s="24" t="s">
        <v>39</v>
      </c>
      <c r="D48" s="45" t="s">
        <v>97</v>
      </c>
      <c r="E48" s="53">
        <f>F48</f>
        <v>1139470.11</v>
      </c>
      <c r="F48" s="53">
        <f>1092100-60+50000-22569.89+20000</f>
        <v>1139470.11</v>
      </c>
      <c r="G48" s="52"/>
      <c r="H48" s="52"/>
      <c r="I48" s="52"/>
      <c r="J48" s="52"/>
      <c r="K48" s="52"/>
      <c r="L48" s="52"/>
      <c r="M48" s="52"/>
      <c r="N48" s="52"/>
      <c r="O48" s="52"/>
      <c r="P48" s="52"/>
      <c r="Q48" s="53">
        <f t="shared" si="10"/>
        <v>1139470.11</v>
      </c>
    </row>
    <row r="49" spans="1:17" s="8" customFormat="1" ht="135.75" customHeight="1">
      <c r="A49" s="41"/>
      <c r="B49" s="42"/>
      <c r="C49" s="24"/>
      <c r="D49" s="14" t="s">
        <v>84</v>
      </c>
      <c r="E49" s="54">
        <f>E48</f>
        <v>1139470.11</v>
      </c>
      <c r="F49" s="53">
        <f>F48</f>
        <v>1139470.11</v>
      </c>
      <c r="G49" s="52"/>
      <c r="H49" s="52"/>
      <c r="I49" s="52"/>
      <c r="J49" s="52"/>
      <c r="K49" s="52"/>
      <c r="L49" s="52"/>
      <c r="M49" s="52"/>
      <c r="N49" s="52"/>
      <c r="O49" s="52"/>
      <c r="P49" s="52"/>
      <c r="Q49" s="53">
        <f t="shared" si="10"/>
        <v>1139470.11</v>
      </c>
    </row>
    <row r="50" spans="1:17" s="8" customFormat="1" ht="135.75" customHeight="1">
      <c r="A50" s="55"/>
      <c r="B50" s="56"/>
      <c r="C50" s="57"/>
      <c r="D50" s="58"/>
      <c r="E50" s="60"/>
      <c r="F50" s="95">
        <v>2</v>
      </c>
      <c r="G50" s="95"/>
      <c r="H50" s="61"/>
      <c r="I50" s="61"/>
      <c r="J50" s="61"/>
      <c r="K50" s="61"/>
      <c r="L50" s="61"/>
      <c r="M50" s="61"/>
      <c r="N50" s="61"/>
      <c r="O50" s="61"/>
      <c r="P50" s="89" t="s">
        <v>106</v>
      </c>
      <c r="Q50" s="89"/>
    </row>
    <row r="51" spans="1:17" s="8" customFormat="1" ht="45.75" customHeight="1">
      <c r="A51" s="63">
        <v>1</v>
      </c>
      <c r="B51" s="63">
        <v>2</v>
      </c>
      <c r="C51" s="63">
        <v>3</v>
      </c>
      <c r="D51" s="63">
        <v>4</v>
      </c>
      <c r="E51" s="63">
        <v>5</v>
      </c>
      <c r="F51" s="63">
        <v>6</v>
      </c>
      <c r="G51" s="64">
        <v>7</v>
      </c>
      <c r="H51" s="63">
        <v>8</v>
      </c>
      <c r="I51" s="63">
        <v>9</v>
      </c>
      <c r="J51" s="63">
        <v>10</v>
      </c>
      <c r="K51" s="63">
        <v>11</v>
      </c>
      <c r="L51" s="64">
        <v>12</v>
      </c>
      <c r="M51" s="63">
        <v>13</v>
      </c>
      <c r="N51" s="63">
        <v>14</v>
      </c>
      <c r="O51" s="63">
        <v>15</v>
      </c>
      <c r="P51" s="63">
        <v>16</v>
      </c>
      <c r="Q51" s="65">
        <v>17</v>
      </c>
    </row>
    <row r="52" spans="1:17" s="8" customFormat="1" ht="42" customHeight="1">
      <c r="A52" s="41"/>
      <c r="B52" s="31" t="s">
        <v>85</v>
      </c>
      <c r="C52" s="24" t="s">
        <v>39</v>
      </c>
      <c r="D52" s="23" t="s">
        <v>86</v>
      </c>
      <c r="E52" s="53">
        <f>F52</f>
        <v>63274487.95</v>
      </c>
      <c r="F52" s="53">
        <f>60634412+130+90000-54.05+2550000</f>
        <v>63274487.95</v>
      </c>
      <c r="G52" s="52"/>
      <c r="H52" s="52"/>
      <c r="I52" s="52"/>
      <c r="J52" s="52"/>
      <c r="K52" s="52"/>
      <c r="L52" s="52"/>
      <c r="M52" s="52"/>
      <c r="N52" s="52"/>
      <c r="O52" s="52"/>
      <c r="P52" s="52"/>
      <c r="Q52" s="53">
        <f t="shared" si="10"/>
        <v>63274487.95</v>
      </c>
    </row>
    <row r="53" spans="1:17" s="8" customFormat="1" ht="139.5" customHeight="1">
      <c r="A53" s="41"/>
      <c r="B53" s="42"/>
      <c r="C53" s="24"/>
      <c r="D53" s="14" t="s">
        <v>84</v>
      </c>
      <c r="E53" s="54">
        <f>E52</f>
        <v>63274487.95</v>
      </c>
      <c r="F53" s="53">
        <f>F52</f>
        <v>63274487.95</v>
      </c>
      <c r="G53" s="52"/>
      <c r="H53" s="52"/>
      <c r="I53" s="52"/>
      <c r="J53" s="52"/>
      <c r="K53" s="52"/>
      <c r="L53" s="52"/>
      <c r="M53" s="52"/>
      <c r="N53" s="52"/>
      <c r="O53" s="52"/>
      <c r="P53" s="52"/>
      <c r="Q53" s="53">
        <f t="shared" si="10"/>
        <v>63274487.95</v>
      </c>
    </row>
    <row r="54" spans="1:17" s="8" customFormat="1" ht="39.75" customHeight="1">
      <c r="A54" s="41"/>
      <c r="B54" s="31" t="s">
        <v>87</v>
      </c>
      <c r="C54" s="24" t="s">
        <v>39</v>
      </c>
      <c r="D54" s="23" t="s">
        <v>88</v>
      </c>
      <c r="E54" s="53">
        <f>F54</f>
        <v>7747098.62</v>
      </c>
      <c r="F54" s="53">
        <f>7988700+72-276600.31+482.51-815555.58+850000</f>
        <v>7747098.62</v>
      </c>
      <c r="G54" s="52"/>
      <c r="H54" s="52"/>
      <c r="I54" s="52"/>
      <c r="J54" s="52"/>
      <c r="K54" s="52"/>
      <c r="L54" s="52"/>
      <c r="M54" s="52"/>
      <c r="N54" s="52"/>
      <c r="O54" s="52"/>
      <c r="P54" s="52"/>
      <c r="Q54" s="53">
        <f t="shared" si="10"/>
        <v>7747098.62</v>
      </c>
    </row>
    <row r="55" spans="1:17" s="8" customFormat="1" ht="135.75" customHeight="1">
      <c r="A55" s="41"/>
      <c r="B55" s="31"/>
      <c r="C55" s="24"/>
      <c r="D55" s="14" t="s">
        <v>84</v>
      </c>
      <c r="E55" s="54">
        <f>E54</f>
        <v>7747098.62</v>
      </c>
      <c r="F55" s="53">
        <f>F54</f>
        <v>7747098.62</v>
      </c>
      <c r="G55" s="52"/>
      <c r="H55" s="52"/>
      <c r="I55" s="52"/>
      <c r="J55" s="52"/>
      <c r="K55" s="52"/>
      <c r="L55" s="52"/>
      <c r="M55" s="52"/>
      <c r="N55" s="52"/>
      <c r="O55" s="52"/>
      <c r="P55" s="52"/>
      <c r="Q55" s="53">
        <f t="shared" si="10"/>
        <v>7747098.62</v>
      </c>
    </row>
    <row r="56" spans="1:17" s="8" customFormat="1" ht="39.75" customHeight="1">
      <c r="A56" s="41"/>
      <c r="B56" s="31" t="s">
        <v>89</v>
      </c>
      <c r="C56" s="48"/>
      <c r="D56" s="23" t="s">
        <v>90</v>
      </c>
      <c r="E56" s="53">
        <f>F56</f>
        <v>10793761.02</v>
      </c>
      <c r="F56" s="53">
        <f>9720700-200+213320-58.98+60000+800000</f>
        <v>10793761.02</v>
      </c>
      <c r="G56" s="52"/>
      <c r="H56" s="52"/>
      <c r="I56" s="52"/>
      <c r="J56" s="52"/>
      <c r="K56" s="52"/>
      <c r="L56" s="52"/>
      <c r="M56" s="52"/>
      <c r="N56" s="52"/>
      <c r="O56" s="52"/>
      <c r="P56" s="52"/>
      <c r="Q56" s="53">
        <f t="shared" si="10"/>
        <v>10793761.02</v>
      </c>
    </row>
    <row r="57" spans="1:17" s="8" customFormat="1" ht="141.75" customHeight="1">
      <c r="A57" s="41"/>
      <c r="B57" s="31"/>
      <c r="C57" s="24"/>
      <c r="D57" s="14" t="s">
        <v>84</v>
      </c>
      <c r="E57" s="54">
        <f>E56</f>
        <v>10793761.02</v>
      </c>
      <c r="F57" s="53">
        <f>F56</f>
        <v>10793761.02</v>
      </c>
      <c r="G57" s="52"/>
      <c r="H57" s="52"/>
      <c r="I57" s="52"/>
      <c r="J57" s="52"/>
      <c r="K57" s="52"/>
      <c r="L57" s="52"/>
      <c r="M57" s="52"/>
      <c r="N57" s="52"/>
      <c r="O57" s="52"/>
      <c r="P57" s="52"/>
      <c r="Q57" s="53">
        <f t="shared" si="10"/>
        <v>10793761.02</v>
      </c>
    </row>
    <row r="58" spans="1:17" s="8" customFormat="1" ht="39.75" customHeight="1">
      <c r="A58" s="41"/>
      <c r="B58" s="31" t="s">
        <v>91</v>
      </c>
      <c r="C58" s="24" t="s">
        <v>39</v>
      </c>
      <c r="D58" s="23" t="s">
        <v>92</v>
      </c>
      <c r="E58" s="53">
        <f>F58</f>
        <v>1699671.25</v>
      </c>
      <c r="F58" s="53">
        <f>1103000-23000-28.75+619700</f>
        <v>1699671.25</v>
      </c>
      <c r="G58" s="52"/>
      <c r="H58" s="52"/>
      <c r="I58" s="52"/>
      <c r="J58" s="52"/>
      <c r="K58" s="52"/>
      <c r="L58" s="52"/>
      <c r="M58" s="52"/>
      <c r="N58" s="52"/>
      <c r="O58" s="52"/>
      <c r="P58" s="52"/>
      <c r="Q58" s="53">
        <f t="shared" si="10"/>
        <v>1699671.25</v>
      </c>
    </row>
    <row r="59" spans="1:17" s="8" customFormat="1" ht="140.25" customHeight="1">
      <c r="A59" s="41"/>
      <c r="B59" s="31"/>
      <c r="C59" s="24"/>
      <c r="D59" s="14" t="s">
        <v>84</v>
      </c>
      <c r="E59" s="54">
        <f>E58</f>
        <v>1699671.25</v>
      </c>
      <c r="F59" s="53">
        <f>F58</f>
        <v>1699671.25</v>
      </c>
      <c r="G59" s="52"/>
      <c r="H59" s="52"/>
      <c r="I59" s="52"/>
      <c r="J59" s="52"/>
      <c r="K59" s="52"/>
      <c r="L59" s="52"/>
      <c r="M59" s="52"/>
      <c r="N59" s="52"/>
      <c r="O59" s="52"/>
      <c r="P59" s="52"/>
      <c r="Q59" s="53">
        <f t="shared" si="10"/>
        <v>1699671.25</v>
      </c>
    </row>
    <row r="60" spans="1:17" s="8" customFormat="1" ht="43.5" customHeight="1">
      <c r="A60" s="41"/>
      <c r="B60" s="31" t="s">
        <v>93</v>
      </c>
      <c r="C60" s="24" t="s">
        <v>39</v>
      </c>
      <c r="D60" s="14" t="s">
        <v>94</v>
      </c>
      <c r="E60" s="54">
        <f>F60</f>
        <v>89630</v>
      </c>
      <c r="F60" s="53">
        <f>84500-4870+10000</f>
        <v>89630</v>
      </c>
      <c r="G60" s="52"/>
      <c r="H60" s="52"/>
      <c r="I60" s="52"/>
      <c r="J60" s="52"/>
      <c r="K60" s="52"/>
      <c r="L60" s="52"/>
      <c r="M60" s="52"/>
      <c r="N60" s="52"/>
      <c r="O60" s="52"/>
      <c r="P60" s="52"/>
      <c r="Q60" s="53">
        <f t="shared" si="10"/>
        <v>89630</v>
      </c>
    </row>
    <row r="61" spans="1:17" s="8" customFormat="1" ht="141.75" customHeight="1">
      <c r="A61" s="41"/>
      <c r="B61" s="31"/>
      <c r="C61" s="24"/>
      <c r="D61" s="14" t="s">
        <v>84</v>
      </c>
      <c r="E61" s="54">
        <f>E60</f>
        <v>89630</v>
      </c>
      <c r="F61" s="53">
        <f>F60</f>
        <v>89630</v>
      </c>
      <c r="G61" s="52"/>
      <c r="H61" s="52"/>
      <c r="I61" s="52"/>
      <c r="J61" s="52"/>
      <c r="K61" s="52"/>
      <c r="L61" s="52"/>
      <c r="M61" s="52"/>
      <c r="N61" s="52"/>
      <c r="O61" s="52"/>
      <c r="P61" s="52"/>
      <c r="Q61" s="53">
        <f t="shared" si="10"/>
        <v>89630</v>
      </c>
    </row>
    <row r="62" spans="1:17" s="8" customFormat="1" ht="39.75" customHeight="1">
      <c r="A62" s="41"/>
      <c r="B62" s="31" t="s">
        <v>95</v>
      </c>
      <c r="C62" s="24" t="s">
        <v>39</v>
      </c>
      <c r="D62" s="23" t="s">
        <v>96</v>
      </c>
      <c r="E62" s="53">
        <f>F62</f>
        <v>5838713.5600000005</v>
      </c>
      <c r="F62" s="53">
        <f>4464900-157+663970.56+710000</f>
        <v>5838713.5600000005</v>
      </c>
      <c r="G62" s="52"/>
      <c r="H62" s="52"/>
      <c r="I62" s="52"/>
      <c r="J62" s="52"/>
      <c r="K62" s="52"/>
      <c r="L62" s="52"/>
      <c r="M62" s="52"/>
      <c r="N62" s="52"/>
      <c r="O62" s="52"/>
      <c r="P62" s="52"/>
      <c r="Q62" s="53">
        <f t="shared" si="10"/>
        <v>5838713.5600000005</v>
      </c>
    </row>
    <row r="63" spans="1:17" s="8" customFormat="1" ht="138" customHeight="1">
      <c r="A63" s="41"/>
      <c r="B63" s="42"/>
      <c r="C63" s="20"/>
      <c r="D63" s="14" t="s">
        <v>84</v>
      </c>
      <c r="E63" s="54">
        <f>E62</f>
        <v>5838713.5600000005</v>
      </c>
      <c r="F63" s="53">
        <f>F62</f>
        <v>5838713.5600000005</v>
      </c>
      <c r="G63" s="52"/>
      <c r="H63" s="52"/>
      <c r="I63" s="52"/>
      <c r="J63" s="52"/>
      <c r="K63" s="52"/>
      <c r="L63" s="52"/>
      <c r="M63" s="52"/>
      <c r="N63" s="52"/>
      <c r="O63" s="52"/>
      <c r="P63" s="52"/>
      <c r="Q63" s="53">
        <f t="shared" si="10"/>
        <v>5838713.5600000005</v>
      </c>
    </row>
    <row r="64" spans="1:17" s="7" customFormat="1" ht="45" customHeight="1">
      <c r="A64" s="27"/>
      <c r="B64" s="31" t="s">
        <v>16</v>
      </c>
      <c r="C64" s="31" t="s">
        <v>40</v>
      </c>
      <c r="D64" s="46" t="s">
        <v>15</v>
      </c>
      <c r="E64" s="53">
        <f>F64</f>
        <v>174917.5</v>
      </c>
      <c r="F64" s="53">
        <f>47364+29998+97555.5</f>
        <v>174917.5</v>
      </c>
      <c r="G64" s="54"/>
      <c r="H64" s="54"/>
      <c r="I64" s="54"/>
      <c r="J64" s="54"/>
      <c r="K64" s="54"/>
      <c r="L64" s="54"/>
      <c r="M64" s="54"/>
      <c r="N64" s="54"/>
      <c r="O64" s="54"/>
      <c r="P64" s="54"/>
      <c r="Q64" s="54">
        <f>E64+J64</f>
        <v>174917.5</v>
      </c>
    </row>
    <row r="65" spans="1:17" s="7" customFormat="1" ht="43.5" customHeight="1">
      <c r="A65" s="27"/>
      <c r="B65" s="31" t="s">
        <v>98</v>
      </c>
      <c r="C65" s="31" t="s">
        <v>44</v>
      </c>
      <c r="D65" s="45" t="s">
        <v>99</v>
      </c>
      <c r="E65" s="53">
        <f>F65</f>
        <v>2898866.11</v>
      </c>
      <c r="F65" s="53">
        <f>1908188+334+11470.31-66.3+178940.1+800000</f>
        <v>2898866.11</v>
      </c>
      <c r="G65" s="54"/>
      <c r="H65" s="54"/>
      <c r="I65" s="54"/>
      <c r="J65" s="54"/>
      <c r="K65" s="54"/>
      <c r="L65" s="54"/>
      <c r="M65" s="54"/>
      <c r="N65" s="54"/>
      <c r="O65" s="54"/>
      <c r="P65" s="54"/>
      <c r="Q65" s="54">
        <f>E65+J65</f>
        <v>2898866.11</v>
      </c>
    </row>
    <row r="66" spans="1:17" s="7" customFormat="1" ht="144.75" customHeight="1">
      <c r="A66" s="27"/>
      <c r="B66" s="31"/>
      <c r="C66" s="31"/>
      <c r="D66" s="14" t="s">
        <v>84</v>
      </c>
      <c r="E66" s="53">
        <f>E65</f>
        <v>2898866.11</v>
      </c>
      <c r="F66" s="53">
        <f>F65</f>
        <v>2898866.11</v>
      </c>
      <c r="G66" s="54"/>
      <c r="H66" s="54"/>
      <c r="I66" s="54"/>
      <c r="J66" s="54"/>
      <c r="K66" s="54"/>
      <c r="L66" s="54"/>
      <c r="M66" s="54"/>
      <c r="N66" s="54"/>
      <c r="O66" s="54"/>
      <c r="P66" s="54"/>
      <c r="Q66" s="54"/>
    </row>
    <row r="67" spans="1:17" s="7" customFormat="1" ht="49.5" customHeight="1">
      <c r="A67" s="27"/>
      <c r="B67" s="27" t="s">
        <v>31</v>
      </c>
      <c r="C67" s="27" t="s">
        <v>45</v>
      </c>
      <c r="D67" s="28" t="s">
        <v>61</v>
      </c>
      <c r="E67" s="54">
        <f>F67</f>
        <v>9552265.370000001</v>
      </c>
      <c r="F67" s="54">
        <f>8505300+6047.55+3073.82+736224+267249+26586+7785</f>
        <v>9552265.370000001</v>
      </c>
      <c r="G67" s="53">
        <f>5779739+736224+36986</f>
        <v>6552949</v>
      </c>
      <c r="H67" s="53">
        <f>253541+26586+7785-26586</f>
        <v>261326</v>
      </c>
      <c r="I67" s="53"/>
      <c r="J67" s="54">
        <f>K67+N67</f>
        <v>317281</v>
      </c>
      <c r="K67" s="54">
        <v>317281</v>
      </c>
      <c r="L67" s="54">
        <v>191880</v>
      </c>
      <c r="M67" s="54">
        <v>40413</v>
      </c>
      <c r="N67" s="54"/>
      <c r="O67" s="54"/>
      <c r="P67" s="54"/>
      <c r="Q67" s="51">
        <f>E67+J67</f>
        <v>9869546.370000001</v>
      </c>
    </row>
    <row r="68" spans="1:17" s="7" customFormat="1" ht="113.25" customHeight="1">
      <c r="A68" s="27"/>
      <c r="B68" s="27" t="s">
        <v>30</v>
      </c>
      <c r="C68" s="27" t="s">
        <v>44</v>
      </c>
      <c r="D68" s="28" t="s">
        <v>62</v>
      </c>
      <c r="E68" s="53">
        <v>272598</v>
      </c>
      <c r="F68" s="53">
        <v>272598</v>
      </c>
      <c r="G68" s="54"/>
      <c r="H68" s="54"/>
      <c r="I68" s="54"/>
      <c r="J68" s="54"/>
      <c r="K68" s="54"/>
      <c r="L68" s="54"/>
      <c r="M68" s="54"/>
      <c r="N68" s="54"/>
      <c r="O68" s="54"/>
      <c r="P68" s="54"/>
      <c r="Q68" s="54">
        <f>E68+J68</f>
        <v>272598</v>
      </c>
    </row>
    <row r="69" spans="1:17" s="7" customFormat="1" ht="42" customHeight="1">
      <c r="A69" s="27"/>
      <c r="B69" s="27" t="s">
        <v>32</v>
      </c>
      <c r="C69" s="27" t="s">
        <v>44</v>
      </c>
      <c r="D69" s="28" t="s">
        <v>63</v>
      </c>
      <c r="E69" s="53">
        <f>F69</f>
        <v>2281821.94</v>
      </c>
      <c r="F69" s="53">
        <f>2099200+4998.94+8884+123800+44939</f>
        <v>2281821.94</v>
      </c>
      <c r="G69" s="53">
        <f>1220820+123800+5082</f>
        <v>1349702</v>
      </c>
      <c r="H69" s="54">
        <f>342515-25000-13417</f>
        <v>304098</v>
      </c>
      <c r="I69" s="54"/>
      <c r="J69" s="54"/>
      <c r="K69" s="54"/>
      <c r="L69" s="54"/>
      <c r="M69" s="54"/>
      <c r="N69" s="54"/>
      <c r="O69" s="54"/>
      <c r="P69" s="62"/>
      <c r="Q69" s="51">
        <f>E69+J69</f>
        <v>2281821.94</v>
      </c>
    </row>
    <row r="70" spans="1:17" s="7" customFormat="1" ht="43.5" customHeight="1">
      <c r="A70" s="27"/>
      <c r="B70" s="27" t="s">
        <v>101</v>
      </c>
      <c r="C70" s="24" t="s">
        <v>44</v>
      </c>
      <c r="D70" s="30" t="s">
        <v>102</v>
      </c>
      <c r="E70" s="53">
        <f>F70</f>
        <v>17153006.57</v>
      </c>
      <c r="F70" s="53">
        <f>15880700-19-27400-274.43+1300000</f>
        <v>17153006.57</v>
      </c>
      <c r="G70" s="53"/>
      <c r="H70" s="54"/>
      <c r="I70" s="54"/>
      <c r="J70" s="54"/>
      <c r="K70" s="54"/>
      <c r="L70" s="54"/>
      <c r="M70" s="54"/>
      <c r="N70" s="54"/>
      <c r="O70" s="54"/>
      <c r="P70" s="62"/>
      <c r="Q70" s="51">
        <f>E70+J70</f>
        <v>17153006.57</v>
      </c>
    </row>
    <row r="71" spans="1:17" s="7" customFormat="1" ht="144" customHeight="1">
      <c r="A71" s="27"/>
      <c r="B71" s="27"/>
      <c r="C71" s="29"/>
      <c r="D71" s="14" t="s">
        <v>84</v>
      </c>
      <c r="E71" s="53">
        <f>E70</f>
        <v>17153006.57</v>
      </c>
      <c r="F71" s="53">
        <f>F70</f>
        <v>17153006.57</v>
      </c>
      <c r="G71" s="53"/>
      <c r="H71" s="54"/>
      <c r="I71" s="54"/>
      <c r="J71" s="54"/>
      <c r="K71" s="54"/>
      <c r="L71" s="54"/>
      <c r="M71" s="54"/>
      <c r="N71" s="54"/>
      <c r="O71" s="54"/>
      <c r="P71" s="62"/>
      <c r="Q71" s="54">
        <f>E71+J71</f>
        <v>17153006.57</v>
      </c>
    </row>
    <row r="72" spans="1:17" s="8" customFormat="1" ht="45" customHeight="1">
      <c r="A72" s="38"/>
      <c r="B72" s="42" t="s">
        <v>56</v>
      </c>
      <c r="C72" s="42"/>
      <c r="D72" s="47" t="s">
        <v>57</v>
      </c>
      <c r="E72" s="52">
        <f>E73</f>
        <v>39000</v>
      </c>
      <c r="F72" s="52">
        <f>F73</f>
        <v>39000</v>
      </c>
      <c r="G72" s="52"/>
      <c r="H72" s="52"/>
      <c r="I72" s="52"/>
      <c r="J72" s="52"/>
      <c r="K72" s="52"/>
      <c r="L72" s="52"/>
      <c r="M72" s="52"/>
      <c r="N72" s="52"/>
      <c r="O72" s="52"/>
      <c r="P72" s="52"/>
      <c r="Q72" s="52">
        <f>Q73</f>
        <v>39000</v>
      </c>
    </row>
    <row r="73" spans="1:17" s="7" customFormat="1" ht="47.25" customHeight="1">
      <c r="A73" s="27"/>
      <c r="B73" s="31" t="s">
        <v>28</v>
      </c>
      <c r="C73" s="31" t="s">
        <v>43</v>
      </c>
      <c r="D73" s="28" t="s">
        <v>29</v>
      </c>
      <c r="E73" s="53">
        <v>39000</v>
      </c>
      <c r="F73" s="53">
        <v>39000</v>
      </c>
      <c r="G73" s="54"/>
      <c r="H73" s="54"/>
      <c r="I73" s="54"/>
      <c r="J73" s="54"/>
      <c r="K73" s="54"/>
      <c r="L73" s="54"/>
      <c r="M73" s="54"/>
      <c r="N73" s="54"/>
      <c r="O73" s="54"/>
      <c r="P73" s="54"/>
      <c r="Q73" s="54">
        <f>E73+J73</f>
        <v>39000</v>
      </c>
    </row>
    <row r="74" spans="1:17" s="7" customFormat="1" ht="51.75" customHeight="1">
      <c r="A74" s="94" t="s">
        <v>33</v>
      </c>
      <c r="B74" s="94"/>
      <c r="C74" s="94"/>
      <c r="D74" s="94"/>
      <c r="E74" s="59">
        <f>E14+E31+E34</f>
        <v>149800681.09</v>
      </c>
      <c r="F74" s="59">
        <f aca="true" t="shared" si="11" ref="F74:Q74">F14+F31+F34</f>
        <v>149800681.09</v>
      </c>
      <c r="G74" s="59">
        <f>G14+G31+G34</f>
        <v>19860297</v>
      </c>
      <c r="H74" s="59">
        <f t="shared" si="11"/>
        <v>5375748</v>
      </c>
      <c r="I74" s="59">
        <f t="shared" si="11"/>
        <v>0</v>
      </c>
      <c r="J74" s="59">
        <f>J14+J31+J34</f>
        <v>2400346</v>
      </c>
      <c r="K74" s="59">
        <f t="shared" si="11"/>
        <v>1141603</v>
      </c>
      <c r="L74" s="59">
        <f t="shared" si="11"/>
        <v>494861</v>
      </c>
      <c r="M74" s="59">
        <f t="shared" si="11"/>
        <v>258741</v>
      </c>
      <c r="N74" s="59">
        <f>N14+N31+N34</f>
        <v>1258743</v>
      </c>
      <c r="O74" s="59">
        <f t="shared" si="11"/>
        <v>1243743</v>
      </c>
      <c r="P74" s="59">
        <f t="shared" si="11"/>
        <v>1220887.8</v>
      </c>
      <c r="Q74" s="59">
        <f t="shared" si="11"/>
        <v>152201027.09</v>
      </c>
    </row>
    <row r="75" spans="1:17" s="7" customFormat="1" ht="51.75" customHeight="1">
      <c r="A75" s="94" t="s">
        <v>103</v>
      </c>
      <c r="B75" s="94"/>
      <c r="C75" s="94"/>
      <c r="D75" s="94"/>
      <c r="E75" s="59">
        <f>E37+E42+E43+E29</f>
        <v>113628901</v>
      </c>
      <c r="F75" s="59">
        <f>F37+F42+F43+F29</f>
        <v>113628901</v>
      </c>
      <c r="G75" s="59">
        <f aca="true" t="shared" si="12" ref="G75:Q75">G37+G42+G43+G29</f>
        <v>0</v>
      </c>
      <c r="H75" s="59">
        <f t="shared" si="12"/>
        <v>0</v>
      </c>
      <c r="I75" s="59">
        <f t="shared" si="12"/>
        <v>0</v>
      </c>
      <c r="J75" s="59">
        <f t="shared" si="12"/>
        <v>100000</v>
      </c>
      <c r="K75" s="59">
        <f t="shared" si="12"/>
        <v>0</v>
      </c>
      <c r="L75" s="59">
        <f t="shared" si="12"/>
        <v>0</v>
      </c>
      <c r="M75" s="59">
        <f t="shared" si="12"/>
        <v>0</v>
      </c>
      <c r="N75" s="59">
        <f t="shared" si="12"/>
        <v>100000</v>
      </c>
      <c r="O75" s="59">
        <f t="shared" si="12"/>
        <v>100000</v>
      </c>
      <c r="P75" s="59">
        <f t="shared" si="12"/>
        <v>100000</v>
      </c>
      <c r="Q75" s="59">
        <f t="shared" si="12"/>
        <v>113728901</v>
      </c>
    </row>
    <row r="76" spans="1:17" s="50" customFormat="1" ht="78" customHeight="1">
      <c r="A76" s="49"/>
      <c r="B76" s="49"/>
      <c r="C76" s="49"/>
      <c r="D76" s="49"/>
      <c r="E76" s="49"/>
      <c r="F76" s="49"/>
      <c r="G76" s="49"/>
      <c r="H76" s="49"/>
      <c r="I76" s="49"/>
      <c r="J76" s="49"/>
      <c r="K76" s="49"/>
      <c r="L76" s="49"/>
      <c r="M76" s="49"/>
      <c r="N76" s="49"/>
      <c r="O76" s="49"/>
      <c r="P76" s="49"/>
      <c r="Q76" s="49"/>
    </row>
    <row r="77" spans="1:17" s="68" customFormat="1" ht="65.25" customHeight="1">
      <c r="A77" s="96" t="s">
        <v>113</v>
      </c>
      <c r="B77" s="96"/>
      <c r="C77" s="96"/>
      <c r="D77" s="96"/>
      <c r="E77" s="96"/>
      <c r="F77" s="96"/>
      <c r="G77" s="96"/>
      <c r="H77" s="96"/>
      <c r="I77" s="96"/>
      <c r="J77" s="96"/>
      <c r="K77" s="96"/>
      <c r="L77" s="96"/>
      <c r="M77" s="96"/>
      <c r="N77" s="96"/>
      <c r="O77" s="96"/>
      <c r="P77" s="66"/>
      <c r="Q77" s="67"/>
    </row>
    <row r="78" spans="1:16" s="69" customFormat="1" ht="65.25" customHeight="1">
      <c r="A78" s="96"/>
      <c r="B78" s="96"/>
      <c r="C78" s="96"/>
      <c r="D78" s="96"/>
      <c r="E78" s="96"/>
      <c r="F78" s="96"/>
      <c r="G78" s="96"/>
      <c r="H78" s="96"/>
      <c r="I78" s="96"/>
      <c r="J78" s="96"/>
      <c r="K78" s="96"/>
      <c r="L78" s="96"/>
      <c r="M78" s="96"/>
      <c r="N78" s="96"/>
      <c r="O78" s="96"/>
      <c r="P78" s="96"/>
    </row>
    <row r="79" spans="1:17" s="71" customFormat="1" ht="72.75">
      <c r="A79" s="77"/>
      <c r="B79" s="77"/>
      <c r="C79" s="77"/>
      <c r="D79" s="78"/>
      <c r="E79" s="78"/>
      <c r="F79" s="79"/>
      <c r="G79" s="80"/>
      <c r="H79" s="80"/>
      <c r="I79" s="80"/>
      <c r="J79" s="80"/>
      <c r="K79" s="81"/>
      <c r="L79" s="82"/>
      <c r="M79" s="70"/>
      <c r="N79" s="70"/>
      <c r="O79" s="70"/>
      <c r="P79" s="70"/>
      <c r="Q79" s="70"/>
    </row>
    <row r="80" spans="1:20" s="71" customFormat="1" ht="53.25" customHeight="1">
      <c r="A80" s="79"/>
      <c r="B80" s="78"/>
      <c r="C80" s="78"/>
      <c r="D80" s="79"/>
      <c r="E80" s="79"/>
      <c r="F80" s="83"/>
      <c r="G80" s="81"/>
      <c r="H80" s="81"/>
      <c r="I80" s="81"/>
      <c r="J80" s="79"/>
      <c r="K80" s="83"/>
      <c r="L80" s="82"/>
      <c r="M80" s="72"/>
      <c r="N80" s="72"/>
      <c r="O80" s="72"/>
      <c r="P80" s="72"/>
      <c r="Q80" s="72"/>
      <c r="T80" s="71" t="s">
        <v>34</v>
      </c>
    </row>
    <row r="81" spans="1:17" s="7" customFormat="1" ht="12.75">
      <c r="A81" s="92"/>
      <c r="B81" s="92"/>
      <c r="C81" s="92"/>
      <c r="D81" s="92"/>
      <c r="E81" s="92"/>
      <c r="F81" s="92"/>
      <c r="G81" s="92"/>
      <c r="H81" s="92"/>
      <c r="I81" s="92"/>
      <c r="J81" s="92"/>
      <c r="K81" s="92"/>
      <c r="L81" s="92"/>
      <c r="M81" s="92"/>
      <c r="N81" s="92"/>
      <c r="O81" s="92"/>
      <c r="P81" s="92"/>
      <c r="Q81" s="92"/>
    </row>
    <row r="82" spans="1:17" s="7" customFormat="1" ht="12.75">
      <c r="A82" s="92"/>
      <c r="B82" s="92"/>
      <c r="C82" s="92"/>
      <c r="D82" s="92"/>
      <c r="E82" s="92"/>
      <c r="F82" s="92"/>
      <c r="G82" s="92"/>
      <c r="H82" s="92"/>
      <c r="I82" s="92"/>
      <c r="J82" s="92"/>
      <c r="K82" s="92"/>
      <c r="L82" s="92"/>
      <c r="M82" s="92"/>
      <c r="N82" s="92"/>
      <c r="O82" s="92"/>
      <c r="P82" s="92"/>
      <c r="Q82" s="92"/>
    </row>
    <row r="83" spans="1:17" s="7" customFormat="1" ht="12.75">
      <c r="A83" s="92"/>
      <c r="B83" s="92"/>
      <c r="C83" s="92"/>
      <c r="D83" s="92"/>
      <c r="E83" s="92"/>
      <c r="F83" s="92"/>
      <c r="G83" s="92"/>
      <c r="H83" s="92"/>
      <c r="I83" s="92"/>
      <c r="J83" s="92"/>
      <c r="K83" s="92"/>
      <c r="L83" s="92"/>
      <c r="M83" s="92"/>
      <c r="N83" s="92"/>
      <c r="O83" s="92"/>
      <c r="P83" s="92"/>
      <c r="Q83" s="92"/>
    </row>
    <row r="84" spans="1:17" s="7" customFormat="1" ht="12.75">
      <c r="A84" s="92"/>
      <c r="B84" s="92"/>
      <c r="C84" s="92"/>
      <c r="D84" s="92"/>
      <c r="E84" s="92"/>
      <c r="F84" s="92"/>
      <c r="G84" s="92"/>
      <c r="H84" s="92"/>
      <c r="I84" s="92"/>
      <c r="J84" s="92"/>
      <c r="K84" s="92"/>
      <c r="L84" s="92"/>
      <c r="M84" s="92"/>
      <c r="N84" s="92"/>
      <c r="O84" s="92"/>
      <c r="P84" s="92"/>
      <c r="Q84" s="92"/>
    </row>
    <row r="85" spans="1:17" s="7" customFormat="1" ht="12.75">
      <c r="A85" s="92"/>
      <c r="B85" s="92"/>
      <c r="C85" s="92"/>
      <c r="D85" s="92"/>
      <c r="E85" s="92"/>
      <c r="F85" s="92"/>
      <c r="G85" s="92"/>
      <c r="H85" s="92"/>
      <c r="I85" s="92"/>
      <c r="J85" s="92"/>
      <c r="K85" s="92"/>
      <c r="L85" s="92"/>
      <c r="M85" s="92"/>
      <c r="N85" s="92"/>
      <c r="O85" s="92"/>
      <c r="P85" s="92"/>
      <c r="Q85" s="92"/>
    </row>
    <row r="86" spans="1:17" s="7" customFormat="1" ht="12.75">
      <c r="A86" s="92"/>
      <c r="B86" s="92"/>
      <c r="C86" s="92"/>
      <c r="D86" s="92"/>
      <c r="E86" s="92"/>
      <c r="F86" s="92"/>
      <c r="G86" s="92"/>
      <c r="H86" s="92"/>
      <c r="I86" s="92"/>
      <c r="J86" s="92"/>
      <c r="K86" s="92"/>
      <c r="L86" s="92"/>
      <c r="M86" s="92"/>
      <c r="N86" s="92"/>
      <c r="O86" s="92"/>
      <c r="P86" s="92"/>
      <c r="Q86" s="92"/>
    </row>
    <row r="87" spans="1:17" s="7" customFormat="1" ht="12.75">
      <c r="A87" s="92"/>
      <c r="B87" s="92"/>
      <c r="C87" s="92"/>
      <c r="D87" s="92"/>
      <c r="E87" s="92"/>
      <c r="F87" s="92"/>
      <c r="G87" s="92"/>
      <c r="H87" s="92"/>
      <c r="I87" s="92"/>
      <c r="J87" s="92"/>
      <c r="K87" s="92"/>
      <c r="L87" s="92"/>
      <c r="M87" s="92"/>
      <c r="N87" s="92"/>
      <c r="O87" s="92"/>
      <c r="P87" s="92"/>
      <c r="Q87" s="92"/>
    </row>
    <row r="88" spans="1:17" s="7" customFormat="1" ht="12.75">
      <c r="A88" s="92"/>
      <c r="B88" s="92"/>
      <c r="C88" s="92"/>
      <c r="D88" s="92"/>
      <c r="E88" s="92"/>
      <c r="F88" s="92"/>
      <c r="G88" s="92"/>
      <c r="H88" s="92"/>
      <c r="I88" s="92"/>
      <c r="J88" s="92"/>
      <c r="K88" s="92"/>
      <c r="L88" s="92"/>
      <c r="M88" s="92"/>
      <c r="N88" s="92"/>
      <c r="O88" s="92"/>
      <c r="P88" s="92"/>
      <c r="Q88" s="92"/>
    </row>
    <row r="89" spans="1:17" s="7" customFormat="1" ht="12.75">
      <c r="A89" s="92"/>
      <c r="B89" s="92"/>
      <c r="C89" s="92"/>
      <c r="D89" s="92"/>
      <c r="E89" s="92"/>
      <c r="F89" s="92"/>
      <c r="G89" s="92"/>
      <c r="H89" s="92"/>
      <c r="I89" s="92"/>
      <c r="J89" s="92"/>
      <c r="K89" s="92"/>
      <c r="L89" s="92"/>
      <c r="M89" s="92"/>
      <c r="N89" s="92"/>
      <c r="O89" s="92"/>
      <c r="P89" s="92"/>
      <c r="Q89" s="92"/>
    </row>
    <row r="90" spans="1:17" s="7" customFormat="1" ht="12.75">
      <c r="A90" s="92"/>
      <c r="B90" s="92"/>
      <c r="C90" s="92"/>
      <c r="D90" s="92"/>
      <c r="E90" s="92"/>
      <c r="F90" s="92"/>
      <c r="G90" s="92"/>
      <c r="H90" s="92"/>
      <c r="I90" s="92"/>
      <c r="J90" s="92"/>
      <c r="K90" s="92"/>
      <c r="L90" s="92"/>
      <c r="M90" s="92"/>
      <c r="N90" s="92"/>
      <c r="O90" s="92"/>
      <c r="P90" s="92"/>
      <c r="Q90" s="92"/>
    </row>
    <row r="91" spans="1:17" ht="12.75">
      <c r="A91" s="92"/>
      <c r="B91" s="92"/>
      <c r="C91" s="92"/>
      <c r="D91" s="92"/>
      <c r="E91" s="92"/>
      <c r="F91" s="92"/>
      <c r="G91" s="92"/>
      <c r="H91" s="92"/>
      <c r="I91" s="92"/>
      <c r="J91" s="92"/>
      <c r="K91" s="92"/>
      <c r="L91" s="92"/>
      <c r="M91" s="92"/>
      <c r="N91" s="92"/>
      <c r="O91" s="92"/>
      <c r="P91" s="92"/>
      <c r="Q91" s="92"/>
    </row>
    <row r="92" spans="1:17" ht="12.75">
      <c r="A92" s="92"/>
      <c r="B92" s="92"/>
      <c r="C92" s="92"/>
      <c r="D92" s="92"/>
      <c r="E92" s="92"/>
      <c r="F92" s="92"/>
      <c r="G92" s="92"/>
      <c r="H92" s="92"/>
      <c r="I92" s="92"/>
      <c r="J92" s="92"/>
      <c r="K92" s="92"/>
      <c r="L92" s="92"/>
      <c r="M92" s="92"/>
      <c r="N92" s="92"/>
      <c r="O92" s="92"/>
      <c r="P92" s="92"/>
      <c r="Q92" s="92"/>
    </row>
    <row r="93" spans="1:17" ht="12.75">
      <c r="A93" s="92"/>
      <c r="B93" s="92"/>
      <c r="C93" s="92"/>
      <c r="D93" s="92"/>
      <c r="E93" s="92"/>
      <c r="F93" s="92"/>
      <c r="G93" s="92"/>
      <c r="H93" s="92"/>
      <c r="I93" s="92"/>
      <c r="J93" s="92"/>
      <c r="K93" s="92"/>
      <c r="L93" s="92"/>
      <c r="M93" s="92"/>
      <c r="N93" s="92"/>
      <c r="O93" s="92"/>
      <c r="P93" s="92"/>
      <c r="Q93" s="92"/>
    </row>
    <row r="94" spans="1:17" ht="12.75">
      <c r="A94" s="92"/>
      <c r="B94" s="92"/>
      <c r="C94" s="92"/>
      <c r="D94" s="92"/>
      <c r="E94" s="92"/>
      <c r="F94" s="92"/>
      <c r="G94" s="92"/>
      <c r="H94" s="92"/>
      <c r="I94" s="92"/>
      <c r="J94" s="92"/>
      <c r="K94" s="92"/>
      <c r="L94" s="92"/>
      <c r="M94" s="92"/>
      <c r="N94" s="92"/>
      <c r="O94" s="92"/>
      <c r="P94" s="92"/>
      <c r="Q94" s="92"/>
    </row>
    <row r="95" spans="1:17" ht="12.75">
      <c r="A95" s="92"/>
      <c r="B95" s="92"/>
      <c r="C95" s="92"/>
      <c r="D95" s="92"/>
      <c r="E95" s="92"/>
      <c r="F95" s="92"/>
      <c r="G95" s="92"/>
      <c r="H95" s="92"/>
      <c r="I95" s="92"/>
      <c r="J95" s="92"/>
      <c r="K95" s="92"/>
      <c r="L95" s="92"/>
      <c r="M95" s="92"/>
      <c r="N95" s="92"/>
      <c r="O95" s="92"/>
      <c r="P95" s="92"/>
      <c r="Q95" s="92"/>
    </row>
    <row r="96" spans="1:17" ht="12.75">
      <c r="A96" s="92"/>
      <c r="B96" s="92"/>
      <c r="C96" s="92"/>
      <c r="D96" s="92"/>
      <c r="E96" s="92"/>
      <c r="F96" s="92"/>
      <c r="G96" s="92"/>
      <c r="H96" s="92"/>
      <c r="I96" s="92"/>
      <c r="J96" s="92"/>
      <c r="K96" s="92"/>
      <c r="L96" s="92"/>
      <c r="M96" s="92"/>
      <c r="N96" s="92"/>
      <c r="O96" s="92"/>
      <c r="P96" s="92"/>
      <c r="Q96" s="92"/>
    </row>
    <row r="97" spans="1:17" ht="12.75">
      <c r="A97" s="92"/>
      <c r="B97" s="92"/>
      <c r="C97" s="92"/>
      <c r="D97" s="92"/>
      <c r="E97" s="92"/>
      <c r="F97" s="92"/>
      <c r="G97" s="92"/>
      <c r="H97" s="92"/>
      <c r="I97" s="92"/>
      <c r="J97" s="92"/>
      <c r="K97" s="92"/>
      <c r="L97" s="92"/>
      <c r="M97" s="92"/>
      <c r="N97" s="92"/>
      <c r="O97" s="92"/>
      <c r="P97" s="92"/>
      <c r="Q97" s="92"/>
    </row>
    <row r="98" spans="1:17" ht="12.75">
      <c r="A98" s="92"/>
      <c r="B98" s="92"/>
      <c r="C98" s="92"/>
      <c r="D98" s="92"/>
      <c r="E98" s="92"/>
      <c r="F98" s="92"/>
      <c r="G98" s="92"/>
      <c r="H98" s="92"/>
      <c r="I98" s="92"/>
      <c r="J98" s="92"/>
      <c r="K98" s="92"/>
      <c r="L98" s="92"/>
      <c r="M98" s="92"/>
      <c r="N98" s="92"/>
      <c r="O98" s="92"/>
      <c r="P98" s="92"/>
      <c r="Q98" s="92"/>
    </row>
    <row r="99" spans="1:17" ht="12.75">
      <c r="A99" s="92"/>
      <c r="B99" s="92"/>
      <c r="C99" s="92"/>
      <c r="D99" s="92"/>
      <c r="E99" s="92"/>
      <c r="F99" s="92"/>
      <c r="G99" s="92"/>
      <c r="H99" s="92"/>
      <c r="I99" s="92"/>
      <c r="J99" s="92"/>
      <c r="K99" s="92"/>
      <c r="L99" s="92"/>
      <c r="M99" s="92"/>
      <c r="N99" s="92"/>
      <c r="O99" s="92"/>
      <c r="P99" s="92"/>
      <c r="Q99" s="92"/>
    </row>
    <row r="100" spans="1:17" ht="12.75">
      <c r="A100" s="92"/>
      <c r="B100" s="92"/>
      <c r="C100" s="92"/>
      <c r="D100" s="92"/>
      <c r="E100" s="92"/>
      <c r="F100" s="92"/>
      <c r="G100" s="92"/>
      <c r="H100" s="92"/>
      <c r="I100" s="92"/>
      <c r="J100" s="92"/>
      <c r="K100" s="92"/>
      <c r="L100" s="92"/>
      <c r="M100" s="92"/>
      <c r="N100" s="92"/>
      <c r="O100" s="92"/>
      <c r="P100" s="92"/>
      <c r="Q100" s="92"/>
    </row>
    <row r="101" spans="1:17" ht="12.75">
      <c r="A101" s="92"/>
      <c r="B101" s="92"/>
      <c r="C101" s="92"/>
      <c r="D101" s="92"/>
      <c r="E101" s="92"/>
      <c r="F101" s="92"/>
      <c r="G101" s="92"/>
      <c r="H101" s="92"/>
      <c r="I101" s="92"/>
      <c r="J101" s="92"/>
      <c r="K101" s="92"/>
      <c r="L101" s="92"/>
      <c r="M101" s="92"/>
      <c r="N101" s="92"/>
      <c r="O101" s="92"/>
      <c r="P101" s="92"/>
      <c r="Q101" s="92"/>
    </row>
    <row r="102" spans="1:17" ht="12.75">
      <c r="A102" s="92"/>
      <c r="B102" s="92"/>
      <c r="C102" s="92"/>
      <c r="D102" s="92"/>
      <c r="E102" s="92"/>
      <c r="F102" s="92"/>
      <c r="G102" s="92"/>
      <c r="H102" s="92"/>
      <c r="I102" s="92"/>
      <c r="J102" s="92"/>
      <c r="K102" s="92"/>
      <c r="L102" s="92"/>
      <c r="M102" s="92"/>
      <c r="N102" s="92"/>
      <c r="O102" s="92"/>
      <c r="P102" s="92"/>
      <c r="Q102" s="92"/>
    </row>
    <row r="103" spans="1:17" ht="12.75">
      <c r="A103" s="92"/>
      <c r="B103" s="92"/>
      <c r="C103" s="92"/>
      <c r="D103" s="92"/>
      <c r="E103" s="92"/>
      <c r="F103" s="92"/>
      <c r="G103" s="92"/>
      <c r="H103" s="92"/>
      <c r="I103" s="92"/>
      <c r="J103" s="92"/>
      <c r="K103" s="92"/>
      <c r="L103" s="92"/>
      <c r="M103" s="92"/>
      <c r="N103" s="92"/>
      <c r="O103" s="92"/>
      <c r="P103" s="92"/>
      <c r="Q103" s="92"/>
    </row>
    <row r="104" spans="1:17" ht="12.75">
      <c r="A104" s="92"/>
      <c r="B104" s="92"/>
      <c r="C104" s="92"/>
      <c r="D104" s="92"/>
      <c r="E104" s="92"/>
      <c r="F104" s="92"/>
      <c r="G104" s="92"/>
      <c r="H104" s="92"/>
      <c r="I104" s="92"/>
      <c r="J104" s="92"/>
      <c r="K104" s="92"/>
      <c r="L104" s="92"/>
      <c r="M104" s="92"/>
      <c r="N104" s="92"/>
      <c r="O104" s="92"/>
      <c r="P104" s="92"/>
      <c r="Q104" s="92"/>
    </row>
    <row r="105" spans="1:17" ht="12.75">
      <c r="A105" s="92"/>
      <c r="B105" s="92"/>
      <c r="C105" s="92"/>
      <c r="D105" s="92"/>
      <c r="E105" s="92"/>
      <c r="F105" s="92"/>
      <c r="G105" s="92"/>
      <c r="H105" s="92"/>
      <c r="I105" s="92"/>
      <c r="J105" s="92"/>
      <c r="K105" s="92"/>
      <c r="L105" s="92"/>
      <c r="M105" s="92"/>
      <c r="N105" s="92"/>
      <c r="O105" s="92"/>
      <c r="P105" s="92"/>
      <c r="Q105" s="92"/>
    </row>
    <row r="106" spans="1:17" ht="12.75">
      <c r="A106" s="92"/>
      <c r="B106" s="92"/>
      <c r="C106" s="92"/>
      <c r="D106" s="92"/>
      <c r="E106" s="92"/>
      <c r="F106" s="92"/>
      <c r="G106" s="92"/>
      <c r="H106" s="92"/>
      <c r="I106" s="92"/>
      <c r="J106" s="92"/>
      <c r="K106" s="92"/>
      <c r="L106" s="92"/>
      <c r="M106" s="92"/>
      <c r="N106" s="92"/>
      <c r="O106" s="92"/>
      <c r="P106" s="92"/>
      <c r="Q106" s="92"/>
    </row>
    <row r="107" spans="1:17" ht="12.75">
      <c r="A107" s="92"/>
      <c r="B107" s="92"/>
      <c r="C107" s="92"/>
      <c r="D107" s="92"/>
      <c r="E107" s="92"/>
      <c r="F107" s="92"/>
      <c r="G107" s="92"/>
      <c r="H107" s="92"/>
      <c r="I107" s="92"/>
      <c r="J107" s="92"/>
      <c r="K107" s="92"/>
      <c r="L107" s="92"/>
      <c r="M107" s="92"/>
      <c r="N107" s="92"/>
      <c r="O107" s="92"/>
      <c r="P107" s="92"/>
      <c r="Q107" s="92"/>
    </row>
    <row r="108" spans="1:17" ht="12.75">
      <c r="A108" s="92"/>
      <c r="B108" s="92"/>
      <c r="C108" s="92"/>
      <c r="D108" s="92"/>
      <c r="E108" s="92"/>
      <c r="F108" s="92"/>
      <c r="G108" s="92"/>
      <c r="H108" s="92"/>
      <c r="I108" s="92"/>
      <c r="J108" s="92"/>
      <c r="K108" s="92"/>
      <c r="L108" s="92"/>
      <c r="M108" s="92"/>
      <c r="N108" s="92"/>
      <c r="O108" s="92"/>
      <c r="P108" s="92"/>
      <c r="Q108" s="92"/>
    </row>
    <row r="109" spans="1:17" ht="12.75">
      <c r="A109" s="92"/>
      <c r="B109" s="92"/>
      <c r="C109" s="92"/>
      <c r="D109" s="92"/>
      <c r="E109" s="92"/>
      <c r="F109" s="92"/>
      <c r="G109" s="92"/>
      <c r="H109" s="92"/>
      <c r="I109" s="92"/>
      <c r="J109" s="92"/>
      <c r="K109" s="92"/>
      <c r="L109" s="92"/>
      <c r="M109" s="92"/>
      <c r="N109" s="92"/>
      <c r="O109" s="92"/>
      <c r="P109" s="92"/>
      <c r="Q109" s="92"/>
    </row>
    <row r="110" spans="1:17" ht="12.75">
      <c r="A110" s="92"/>
      <c r="B110" s="92"/>
      <c r="C110" s="92"/>
      <c r="D110" s="92"/>
      <c r="E110" s="92"/>
      <c r="F110" s="92"/>
      <c r="G110" s="92"/>
      <c r="H110" s="92"/>
      <c r="I110" s="92"/>
      <c r="J110" s="92"/>
      <c r="K110" s="92"/>
      <c r="L110" s="92"/>
      <c r="M110" s="92"/>
      <c r="N110" s="92"/>
      <c r="O110" s="92"/>
      <c r="P110" s="92"/>
      <c r="Q110" s="92"/>
    </row>
    <row r="111" spans="1:17" ht="12.75">
      <c r="A111" s="92"/>
      <c r="B111" s="92"/>
      <c r="C111" s="92"/>
      <c r="D111" s="92"/>
      <c r="E111" s="92"/>
      <c r="F111" s="92"/>
      <c r="G111" s="92"/>
      <c r="H111" s="92"/>
      <c r="I111" s="92"/>
      <c r="J111" s="92"/>
      <c r="K111" s="92"/>
      <c r="L111" s="92"/>
      <c r="M111" s="92"/>
      <c r="N111" s="92"/>
      <c r="O111" s="92"/>
      <c r="P111" s="92"/>
      <c r="Q111" s="92"/>
    </row>
    <row r="112" spans="1:17" ht="12.75">
      <c r="A112" s="92"/>
      <c r="B112" s="92"/>
      <c r="C112" s="92"/>
      <c r="D112" s="92"/>
      <c r="E112" s="92"/>
      <c r="F112" s="92"/>
      <c r="G112" s="92"/>
      <c r="H112" s="92"/>
      <c r="I112" s="92"/>
      <c r="J112" s="92"/>
      <c r="K112" s="92"/>
      <c r="L112" s="92"/>
      <c r="M112" s="92"/>
      <c r="N112" s="92"/>
      <c r="O112" s="92"/>
      <c r="P112" s="92"/>
      <c r="Q112" s="92"/>
    </row>
    <row r="113" spans="1:17" ht="12.75">
      <c r="A113" s="92"/>
      <c r="B113" s="92"/>
      <c r="C113" s="92"/>
      <c r="D113" s="92"/>
      <c r="E113" s="92"/>
      <c r="F113" s="92"/>
      <c r="G113" s="92"/>
      <c r="H113" s="92"/>
      <c r="I113" s="92"/>
      <c r="J113" s="92"/>
      <c r="K113" s="92"/>
      <c r="L113" s="92"/>
      <c r="M113" s="92"/>
      <c r="N113" s="92"/>
      <c r="O113" s="92"/>
      <c r="P113" s="92"/>
      <c r="Q113" s="92"/>
    </row>
    <row r="114" spans="1:17" ht="12.75">
      <c r="A114" s="92"/>
      <c r="B114" s="92"/>
      <c r="C114" s="92"/>
      <c r="D114" s="92"/>
      <c r="E114" s="92"/>
      <c r="F114" s="92"/>
      <c r="G114" s="92"/>
      <c r="H114" s="92"/>
      <c r="I114" s="92"/>
      <c r="J114" s="92"/>
      <c r="K114" s="92"/>
      <c r="L114" s="92"/>
      <c r="M114" s="92"/>
      <c r="N114" s="92"/>
      <c r="O114" s="92"/>
      <c r="P114" s="92"/>
      <c r="Q114" s="92"/>
    </row>
    <row r="115" spans="1:17" ht="12.75">
      <c r="A115" s="92"/>
      <c r="B115" s="92"/>
      <c r="C115" s="92"/>
      <c r="D115" s="92"/>
      <c r="E115" s="92"/>
      <c r="F115" s="92"/>
      <c r="G115" s="92"/>
      <c r="H115" s="92"/>
      <c r="I115" s="92"/>
      <c r="J115" s="92"/>
      <c r="K115" s="92"/>
      <c r="L115" s="92"/>
      <c r="M115" s="92"/>
      <c r="N115" s="92"/>
      <c r="O115" s="92"/>
      <c r="P115" s="92"/>
      <c r="Q115" s="92"/>
    </row>
    <row r="116" spans="1:17" ht="12.75">
      <c r="A116" s="7"/>
      <c r="B116" s="7"/>
      <c r="C116" s="7"/>
      <c r="D116" s="7"/>
      <c r="E116" s="7"/>
      <c r="F116" s="7"/>
      <c r="G116" s="7"/>
      <c r="H116" s="7"/>
      <c r="I116" s="7"/>
      <c r="J116" s="7"/>
      <c r="K116" s="7"/>
      <c r="L116" s="7"/>
      <c r="M116" s="7"/>
      <c r="N116" s="7"/>
      <c r="O116" s="7"/>
      <c r="P116" s="7"/>
      <c r="Q116" s="7"/>
    </row>
    <row r="117" spans="1:17" ht="12.75">
      <c r="A117" s="7"/>
      <c r="B117" s="7"/>
      <c r="C117" s="7"/>
      <c r="D117" s="7"/>
      <c r="E117" s="7"/>
      <c r="F117" s="7"/>
      <c r="G117" s="7"/>
      <c r="H117" s="7"/>
      <c r="I117" s="7"/>
      <c r="J117" s="7"/>
      <c r="K117" s="7"/>
      <c r="L117" s="7"/>
      <c r="M117" s="7"/>
      <c r="N117" s="7"/>
      <c r="O117" s="7"/>
      <c r="P117" s="7"/>
      <c r="Q117" s="7"/>
    </row>
    <row r="118" spans="1:17" ht="12.75">
      <c r="A118" s="7"/>
      <c r="B118" s="7"/>
      <c r="C118" s="7"/>
      <c r="D118" s="7"/>
      <c r="E118" s="7"/>
      <c r="F118" s="7"/>
      <c r="G118" s="7"/>
      <c r="H118" s="7"/>
      <c r="I118" s="7"/>
      <c r="J118" s="7"/>
      <c r="K118" s="7"/>
      <c r="L118" s="7"/>
      <c r="M118" s="7"/>
      <c r="N118" s="7"/>
      <c r="O118" s="7"/>
      <c r="P118" s="7"/>
      <c r="Q118" s="7"/>
    </row>
    <row r="119" spans="1:17" ht="12.75">
      <c r="A119" s="7"/>
      <c r="B119" s="7"/>
      <c r="C119" s="7"/>
      <c r="D119" s="7"/>
      <c r="E119" s="7"/>
      <c r="F119" s="7"/>
      <c r="G119" s="7"/>
      <c r="H119" s="7"/>
      <c r="I119" s="7"/>
      <c r="J119" s="7"/>
      <c r="K119" s="7"/>
      <c r="L119" s="7"/>
      <c r="M119" s="7"/>
      <c r="N119" s="7"/>
      <c r="O119" s="7"/>
      <c r="P119" s="7"/>
      <c r="Q119" s="7"/>
    </row>
    <row r="120" spans="1:17" ht="12.75">
      <c r="A120" s="7"/>
      <c r="B120" s="7"/>
      <c r="C120" s="7"/>
      <c r="D120" s="7"/>
      <c r="E120" s="7"/>
      <c r="F120" s="7"/>
      <c r="G120" s="7"/>
      <c r="H120" s="7"/>
      <c r="I120" s="7"/>
      <c r="J120" s="7"/>
      <c r="K120" s="7"/>
      <c r="L120" s="7"/>
      <c r="M120" s="7"/>
      <c r="N120" s="7"/>
      <c r="O120" s="7"/>
      <c r="P120" s="7"/>
      <c r="Q120" s="7"/>
    </row>
    <row r="121" spans="1:17" ht="12.75">
      <c r="A121" s="7"/>
      <c r="B121" s="7"/>
      <c r="C121" s="7"/>
      <c r="D121" s="7"/>
      <c r="E121" s="7"/>
      <c r="F121" s="7"/>
      <c r="G121" s="7"/>
      <c r="H121" s="7"/>
      <c r="I121" s="7"/>
      <c r="J121" s="7"/>
      <c r="K121" s="7"/>
      <c r="L121" s="7"/>
      <c r="M121" s="7"/>
      <c r="N121" s="7"/>
      <c r="O121" s="7"/>
      <c r="P121" s="7"/>
      <c r="Q121" s="7"/>
    </row>
    <row r="122" spans="1:17" ht="12.75">
      <c r="A122" s="7"/>
      <c r="B122" s="7"/>
      <c r="C122" s="7"/>
      <c r="D122" s="7"/>
      <c r="E122" s="7"/>
      <c r="F122" s="7"/>
      <c r="G122" s="7"/>
      <c r="H122" s="7"/>
      <c r="I122" s="7"/>
      <c r="J122" s="7"/>
      <c r="K122" s="7"/>
      <c r="L122" s="7"/>
      <c r="M122" s="7"/>
      <c r="N122" s="7"/>
      <c r="O122" s="7"/>
      <c r="P122" s="7"/>
      <c r="Q122" s="7"/>
    </row>
    <row r="123" spans="1:17" ht="12.75">
      <c r="A123" s="7"/>
      <c r="B123" s="7"/>
      <c r="C123" s="7"/>
      <c r="D123" s="7"/>
      <c r="E123" s="7"/>
      <c r="F123" s="7"/>
      <c r="G123" s="7"/>
      <c r="H123" s="7"/>
      <c r="I123" s="7"/>
      <c r="J123" s="7"/>
      <c r="K123" s="7"/>
      <c r="L123" s="7"/>
      <c r="M123" s="7"/>
      <c r="N123" s="7"/>
      <c r="O123" s="7"/>
      <c r="P123" s="7"/>
      <c r="Q123" s="7"/>
    </row>
    <row r="124" spans="1:17" ht="12.75">
      <c r="A124" s="7"/>
      <c r="B124" s="7"/>
      <c r="C124" s="7"/>
      <c r="D124" s="7"/>
      <c r="E124" s="7"/>
      <c r="F124" s="7"/>
      <c r="G124" s="7"/>
      <c r="H124" s="7"/>
      <c r="I124" s="7"/>
      <c r="J124" s="7"/>
      <c r="K124" s="7"/>
      <c r="L124" s="7"/>
      <c r="M124" s="7"/>
      <c r="N124" s="7"/>
      <c r="O124" s="7"/>
      <c r="P124" s="7"/>
      <c r="Q124" s="7"/>
    </row>
  </sheetData>
  <sheetProtection selectLockedCells="1" selectUnlockedCells="1"/>
  <mergeCells count="50">
    <mergeCell ref="M34:M35"/>
    <mergeCell ref="D6:D12"/>
    <mergeCell ref="A34:A35"/>
    <mergeCell ref="A6:A12"/>
    <mergeCell ref="C6:C12"/>
    <mergeCell ref="J6:P7"/>
    <mergeCell ref="M9:M12"/>
    <mergeCell ref="J8:J12"/>
    <mergeCell ref="P9:P12"/>
    <mergeCell ref="O9:O12"/>
    <mergeCell ref="G9:G12"/>
    <mergeCell ref="A77:O77"/>
    <mergeCell ref="A78:P78"/>
    <mergeCell ref="N34:N35"/>
    <mergeCell ref="I34:I35"/>
    <mergeCell ref="A75:D75"/>
    <mergeCell ref="L34:L35"/>
    <mergeCell ref="D34:D35"/>
    <mergeCell ref="G34:G35"/>
    <mergeCell ref="H34:H35"/>
    <mergeCell ref="O34:O35"/>
    <mergeCell ref="A81:Q115"/>
    <mergeCell ref="P34:P35"/>
    <mergeCell ref="Q34:Q35"/>
    <mergeCell ref="J34:J35"/>
    <mergeCell ref="K34:K35"/>
    <mergeCell ref="C34:C35"/>
    <mergeCell ref="A74:D74"/>
    <mergeCell ref="B34:B35"/>
    <mergeCell ref="F50:G50"/>
    <mergeCell ref="H9:H12"/>
    <mergeCell ref="P50:Q50"/>
    <mergeCell ref="N8:N12"/>
    <mergeCell ref="F34:F35"/>
    <mergeCell ref="B6:B12"/>
    <mergeCell ref="G8:H8"/>
    <mergeCell ref="K8:K12"/>
    <mergeCell ref="I8:I12"/>
    <mergeCell ref="E34:E35"/>
    <mergeCell ref="O8:P8"/>
    <mergeCell ref="L9:L12"/>
    <mergeCell ref="O1:Q1"/>
    <mergeCell ref="O2:Q2"/>
    <mergeCell ref="O3:Q3"/>
    <mergeCell ref="L8:M8"/>
    <mergeCell ref="E6:I7"/>
    <mergeCell ref="B4:Q4"/>
    <mergeCell ref="E8:E12"/>
    <mergeCell ref="F8:F12"/>
    <mergeCell ref="Q6:Q12"/>
  </mergeCells>
  <printOptions/>
  <pageMargins left="0.7874015748031497" right="0.7874015748031497" top="1.062992125984252" bottom="0.3937007874015748" header="0" footer="0"/>
  <pageSetup fitToHeight="2" horizontalDpi="600" verticalDpi="600" orientation="landscape" paperSize="9" scale="15" r:id="rId1"/>
  <rowBreaks count="1" manualBreakCount="1">
    <brk id="49"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2015-10-22T11:46:50Z</cp:lastPrinted>
  <dcterms:created xsi:type="dcterms:W3CDTF">2015-11-03T07:45:05Z</dcterms:created>
  <dcterms:modified xsi:type="dcterms:W3CDTF">2015-11-03T07:45:05Z</dcterms:modified>
  <cp:category/>
  <cp:version/>
  <cp:contentType/>
  <cp:contentStatus/>
</cp:coreProperties>
</file>